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DieseArbeitsmappe" defaultThemeVersion="166925"/>
  <mc:AlternateContent xmlns:mc="http://schemas.openxmlformats.org/markup-compatibility/2006">
    <mc:Choice Requires="x15">
      <x15ac:absPath xmlns:x15ac="http://schemas.microsoft.com/office/spreadsheetml/2010/11/ac" url="https://cosmogroupzoo-my.sharepoint.com/personal/arkaprabha_ray_cosmogroup_de/Documents/Desktop/Cosmo/!Prio/Alex/"/>
    </mc:Choice>
  </mc:AlternateContent>
  <xr:revisionPtr revIDLastSave="36" documentId="8_{D406E241-F447-4820-AD5C-93A9B3678804}" xr6:coauthVersionLast="47" xr6:coauthVersionMax="47" xr10:uidLastSave="{86A8ECAC-4210-4962-81A8-36218E66C339}"/>
  <bookViews>
    <workbookView xWindow="-28920" yWindow="945" windowWidth="29040" windowHeight="15720" tabRatio="945" activeTab="4" xr2:uid="{9764FE09-B2F0-4C9C-92CE-57D769BFF6B5}"/>
  </bookViews>
  <sheets>
    <sheet name="MARCH '25 Eur" sheetId="58" r:id="rId1"/>
    <sheet name="MARCH '25 PLN" sheetId="48" r:id="rId2"/>
    <sheet name="APRIL '25 PLN" sheetId="49" r:id="rId3"/>
    <sheet name="APRIL '25 qPLN" sheetId="59" r:id="rId4"/>
    <sheet name="2025 TOTAL" sheetId="30" r:id="rId5"/>
    <sheet name="JANUARY '25 PLN" sheetId="4" r:id="rId6"/>
    <sheet name="FEBRUARY '25 PLN" sheetId="47" r:id="rId7"/>
    <sheet name="MAY '25 PLN" sheetId="50" r:id="rId8"/>
    <sheet name="JUNE '25 PLN" sheetId="51" r:id="rId9"/>
    <sheet name="JULY '25 PLN" sheetId="52" r:id="rId10"/>
    <sheet name="AUGUST '25 PLN" sheetId="53" r:id="rId11"/>
    <sheet name="SEPTEMBER '25 PLN" sheetId="54" r:id="rId12"/>
    <sheet name="OCTOBER '25 PLN" sheetId="55" r:id="rId13"/>
    <sheet name="NOVEMBER '25 PLN" sheetId="56" r:id="rId14"/>
    <sheet name="DECEMBER '25 PLN" sheetId="57" r:id="rId15"/>
  </sheets>
  <definedNames>
    <definedName name="_xlnm._FilterDatabase" localSheetId="4" hidden="1">'2025 TOTAL'!#REF!</definedName>
    <definedName name="_xlnm._FilterDatabase" localSheetId="2" hidden="1">'APRIL ''25 PLN'!$A$4:$AK$4</definedName>
    <definedName name="_xlnm._FilterDatabase" localSheetId="3" hidden="1">'APRIL ''25 qPLN'!$A$4:$AK$4</definedName>
    <definedName name="_xlnm._FilterDatabase" localSheetId="0" hidden="1">'MARCH ''25 Eur'!$A$4:$AM$4</definedName>
    <definedName name="_xlnm._FilterDatabase" localSheetId="1" hidden="1">'MARCH ''25 PLN'!$A$4:$AM$4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90" i="30" l="1"/>
  <c r="A490" i="30"/>
  <c r="B480" i="30"/>
  <c r="A480" i="30"/>
  <c r="B470" i="30"/>
  <c r="A470" i="30"/>
  <c r="B460" i="30"/>
  <c r="A460" i="30"/>
  <c r="B450" i="30"/>
  <c r="A450" i="30"/>
  <c r="B440" i="30"/>
  <c r="A440" i="30"/>
  <c r="B422" i="30"/>
  <c r="B423" i="30" s="1"/>
  <c r="B424" i="30" s="1"/>
  <c r="B425" i="30" s="1"/>
  <c r="B426" i="30" s="1"/>
  <c r="B427" i="30" s="1"/>
  <c r="B428" i="30" s="1"/>
  <c r="B429" i="30" s="1"/>
  <c r="B430" i="30" s="1"/>
  <c r="A422" i="30"/>
  <c r="A423" i="30" s="1"/>
  <c r="A424" i="30" s="1"/>
  <c r="A425" i="30" s="1"/>
  <c r="A426" i="30" s="1"/>
  <c r="A427" i="30" s="1"/>
  <c r="A428" i="30" s="1"/>
  <c r="A429" i="30" s="1"/>
  <c r="A430" i="30" s="1"/>
  <c r="B413" i="30"/>
  <c r="B414" i="30" s="1"/>
  <c r="B415" i="30" s="1"/>
  <c r="B416" i="30" s="1"/>
  <c r="B417" i="30" s="1"/>
  <c r="B418" i="30" s="1"/>
  <c r="B419" i="30" s="1"/>
  <c r="B420" i="30" s="1"/>
  <c r="A413" i="30"/>
  <c r="A414" i="30" s="1"/>
  <c r="A415" i="30" s="1"/>
  <c r="A416" i="30" s="1"/>
  <c r="A417" i="30" s="1"/>
  <c r="A418" i="30" s="1"/>
  <c r="A419" i="30" s="1"/>
  <c r="A420" i="30" s="1"/>
  <c r="B404" i="30"/>
  <c r="B405" i="30" s="1"/>
  <c r="B406" i="30" s="1"/>
  <c r="B407" i="30" s="1"/>
  <c r="B408" i="30" s="1"/>
  <c r="B409" i="30" s="1"/>
  <c r="B410" i="30" s="1"/>
  <c r="B411" i="30" s="1"/>
  <c r="A404" i="30"/>
  <c r="A405" i="30" s="1"/>
  <c r="A406" i="30" s="1"/>
  <c r="A407" i="30" s="1"/>
  <c r="A408" i="30" s="1"/>
  <c r="A409" i="30" s="1"/>
  <c r="A410" i="30" s="1"/>
  <c r="A411" i="30" s="1"/>
  <c r="B395" i="30"/>
  <c r="B396" i="30" s="1"/>
  <c r="B397" i="30" s="1"/>
  <c r="B398" i="30" s="1"/>
  <c r="B399" i="30" s="1"/>
  <c r="B400" i="30" s="1"/>
  <c r="B401" i="30" s="1"/>
  <c r="B402" i="30" s="1"/>
  <c r="A395" i="30"/>
  <c r="A396" i="30" s="1"/>
  <c r="A397" i="30" s="1"/>
  <c r="A398" i="30" s="1"/>
  <c r="A399" i="30" s="1"/>
  <c r="A400" i="30" s="1"/>
  <c r="A401" i="30" s="1"/>
  <c r="A402" i="30" s="1"/>
  <c r="B386" i="30"/>
  <c r="B387" i="30" s="1"/>
  <c r="B388" i="30" s="1"/>
  <c r="B389" i="30" s="1"/>
  <c r="B390" i="30" s="1"/>
  <c r="B391" i="30" s="1"/>
  <c r="B392" i="30" s="1"/>
  <c r="B393" i="30" s="1"/>
  <c r="A386" i="30"/>
  <c r="A387" i="30" s="1"/>
  <c r="A388" i="30" s="1"/>
  <c r="A389" i="30" s="1"/>
  <c r="A390" i="30" s="1"/>
  <c r="A391" i="30" s="1"/>
  <c r="A392" i="30" s="1"/>
  <c r="A393" i="30" s="1"/>
  <c r="B377" i="30"/>
  <c r="B378" i="30" s="1"/>
  <c r="B379" i="30" s="1"/>
  <c r="B380" i="30" s="1"/>
  <c r="B381" i="30" s="1"/>
  <c r="B382" i="30" s="1"/>
  <c r="B383" i="30" s="1"/>
  <c r="B384" i="30" s="1"/>
  <c r="A377" i="30"/>
  <c r="A378" i="30" s="1"/>
  <c r="A379" i="30" s="1"/>
  <c r="A380" i="30" s="1"/>
  <c r="A381" i="30" s="1"/>
  <c r="A382" i="30" s="1"/>
  <c r="A383" i="30" s="1"/>
  <c r="A384" i="30" s="1"/>
  <c r="B368" i="30"/>
  <c r="B369" i="30" s="1"/>
  <c r="B370" i="30" s="1"/>
  <c r="B371" i="30" s="1"/>
  <c r="B372" i="30" s="1"/>
  <c r="B373" i="30" s="1"/>
  <c r="B374" i="30" s="1"/>
  <c r="B375" i="30" s="1"/>
  <c r="A368" i="30"/>
  <c r="A369" i="30" s="1"/>
  <c r="A370" i="30" s="1"/>
  <c r="A371" i="30" s="1"/>
  <c r="A372" i="30" s="1"/>
  <c r="A373" i="30" s="1"/>
  <c r="A374" i="30" s="1"/>
  <c r="A375" i="30" s="1"/>
  <c r="B359" i="30"/>
  <c r="B360" i="30" s="1"/>
  <c r="B361" i="30" s="1"/>
  <c r="B362" i="30" s="1"/>
  <c r="B363" i="30" s="1"/>
  <c r="B364" i="30" s="1"/>
  <c r="B365" i="30" s="1"/>
  <c r="B366" i="30" s="1"/>
  <c r="A359" i="30"/>
  <c r="A360" i="30" s="1"/>
  <c r="A361" i="30" s="1"/>
  <c r="A362" i="30" s="1"/>
  <c r="A363" i="30" s="1"/>
  <c r="A364" i="30" s="1"/>
  <c r="A365" i="30" s="1"/>
  <c r="A366" i="30" s="1"/>
  <c r="B350" i="30"/>
  <c r="B351" i="30" s="1"/>
  <c r="B352" i="30" s="1"/>
  <c r="B353" i="30" s="1"/>
  <c r="B354" i="30" s="1"/>
  <c r="B355" i="30" s="1"/>
  <c r="B356" i="30" s="1"/>
  <c r="B357" i="30" s="1"/>
  <c r="A350" i="30"/>
  <c r="A351" i="30" s="1"/>
  <c r="A352" i="30" s="1"/>
  <c r="A353" i="30" s="1"/>
  <c r="A354" i="30" s="1"/>
  <c r="A355" i="30" s="1"/>
  <c r="A356" i="30" s="1"/>
  <c r="A357" i="30" s="1"/>
  <c r="B341" i="30"/>
  <c r="B342" i="30" s="1"/>
  <c r="B343" i="30" s="1"/>
  <c r="B344" i="30" s="1"/>
  <c r="B345" i="30" s="1"/>
  <c r="B346" i="30" s="1"/>
  <c r="B347" i="30" s="1"/>
  <c r="B348" i="30" s="1"/>
  <c r="A341" i="30"/>
  <c r="A342" i="30" s="1"/>
  <c r="A343" i="30" s="1"/>
  <c r="A344" i="30" s="1"/>
  <c r="A345" i="30" s="1"/>
  <c r="A346" i="30" s="1"/>
  <c r="A347" i="30" s="1"/>
  <c r="A348" i="30" s="1"/>
  <c r="B332" i="30"/>
  <c r="B333" i="30" s="1"/>
  <c r="B334" i="30" s="1"/>
  <c r="B335" i="30" s="1"/>
  <c r="B336" i="30" s="1"/>
  <c r="B337" i="30" s="1"/>
  <c r="B338" i="30" s="1"/>
  <c r="B339" i="30" s="1"/>
  <c r="A332" i="30"/>
  <c r="A333" i="30" s="1"/>
  <c r="A334" i="30" s="1"/>
  <c r="A335" i="30" s="1"/>
  <c r="A336" i="30" s="1"/>
  <c r="A337" i="30" s="1"/>
  <c r="A338" i="30" s="1"/>
  <c r="A339" i="30" s="1"/>
  <c r="B323" i="30"/>
  <c r="B324" i="30" s="1"/>
  <c r="B325" i="30" s="1"/>
  <c r="B326" i="30" s="1"/>
  <c r="B327" i="30" s="1"/>
  <c r="B328" i="30" s="1"/>
  <c r="B329" i="30" s="1"/>
  <c r="B330" i="30" s="1"/>
  <c r="A323" i="30"/>
  <c r="A324" i="30" s="1"/>
  <c r="A325" i="30" s="1"/>
  <c r="A326" i="30" s="1"/>
  <c r="A327" i="30" s="1"/>
  <c r="A328" i="30" s="1"/>
  <c r="A329" i="30" s="1"/>
  <c r="A330" i="30" s="1"/>
  <c r="B314" i="30"/>
  <c r="B315" i="30" s="1"/>
  <c r="B316" i="30" s="1"/>
  <c r="B317" i="30" s="1"/>
  <c r="B318" i="30" s="1"/>
  <c r="B319" i="30" s="1"/>
  <c r="B320" i="30" s="1"/>
  <c r="B321" i="30" s="1"/>
  <c r="A314" i="30"/>
  <c r="A315" i="30" s="1"/>
  <c r="A316" i="30" s="1"/>
  <c r="A317" i="30" s="1"/>
  <c r="A318" i="30" s="1"/>
  <c r="A319" i="30" s="1"/>
  <c r="A320" i="30" s="1"/>
  <c r="A321" i="30" s="1"/>
  <c r="B305" i="30"/>
  <c r="B306" i="30" s="1"/>
  <c r="B307" i="30" s="1"/>
  <c r="B308" i="30" s="1"/>
  <c r="B309" i="30" s="1"/>
  <c r="B310" i="30" s="1"/>
  <c r="B311" i="30" s="1"/>
  <c r="B312" i="30" s="1"/>
  <c r="A305" i="30"/>
  <c r="A306" i="30" s="1"/>
  <c r="A307" i="30" s="1"/>
  <c r="A308" i="30" s="1"/>
  <c r="A309" i="30" s="1"/>
  <c r="A310" i="30" s="1"/>
  <c r="A311" i="30" s="1"/>
  <c r="A312" i="30" s="1"/>
  <c r="B295" i="30"/>
  <c r="B296" i="30" s="1"/>
  <c r="B297" i="30" s="1"/>
  <c r="B298" i="30" s="1"/>
  <c r="B299" i="30" s="1"/>
  <c r="B300" i="30" s="1"/>
  <c r="B301" i="30" s="1"/>
  <c r="B302" i="30" s="1"/>
  <c r="B303" i="30" s="1"/>
  <c r="A295" i="30"/>
  <c r="A296" i="30" s="1"/>
  <c r="A297" i="30" s="1"/>
  <c r="A298" i="30" s="1"/>
  <c r="A299" i="30" s="1"/>
  <c r="A300" i="30" s="1"/>
  <c r="A301" i="30" s="1"/>
  <c r="A302" i="30" s="1"/>
  <c r="A303" i="30" s="1"/>
  <c r="B286" i="30"/>
  <c r="B287" i="30" s="1"/>
  <c r="B288" i="30" s="1"/>
  <c r="B289" i="30" s="1"/>
  <c r="B290" i="30" s="1"/>
  <c r="B291" i="30" s="1"/>
  <c r="B292" i="30" s="1"/>
  <c r="B293" i="30" s="1"/>
  <c r="A286" i="30"/>
  <c r="A287" i="30" s="1"/>
  <c r="A288" i="30" s="1"/>
  <c r="A289" i="30" s="1"/>
  <c r="A290" i="30" s="1"/>
  <c r="A291" i="30" s="1"/>
  <c r="A292" i="30" s="1"/>
  <c r="A293" i="30" s="1"/>
  <c r="B277" i="30"/>
  <c r="B278" i="30" s="1"/>
  <c r="B279" i="30" s="1"/>
  <c r="B280" i="30" s="1"/>
  <c r="B281" i="30" s="1"/>
  <c r="B282" i="30" s="1"/>
  <c r="B283" i="30" s="1"/>
  <c r="B284" i="30" s="1"/>
  <c r="A277" i="30"/>
  <c r="A278" i="30" s="1"/>
  <c r="A279" i="30" s="1"/>
  <c r="A280" i="30" s="1"/>
  <c r="A281" i="30" s="1"/>
  <c r="A282" i="30" s="1"/>
  <c r="A283" i="30" s="1"/>
  <c r="A284" i="30" s="1"/>
  <c r="B268" i="30"/>
  <c r="B269" i="30" s="1"/>
  <c r="B270" i="30" s="1"/>
  <c r="B271" i="30" s="1"/>
  <c r="B272" i="30" s="1"/>
  <c r="B273" i="30" s="1"/>
  <c r="B274" i="30" s="1"/>
  <c r="B275" i="30" s="1"/>
  <c r="A268" i="30"/>
  <c r="A269" i="30" s="1"/>
  <c r="A270" i="30" s="1"/>
  <c r="A271" i="30" s="1"/>
  <c r="A272" i="30" s="1"/>
  <c r="A273" i="30" s="1"/>
  <c r="A274" i="30" s="1"/>
  <c r="A275" i="30" s="1"/>
  <c r="B259" i="30"/>
  <c r="B260" i="30" s="1"/>
  <c r="B261" i="30" s="1"/>
  <c r="B262" i="30" s="1"/>
  <c r="B263" i="30" s="1"/>
  <c r="B264" i="30" s="1"/>
  <c r="B265" i="30" s="1"/>
  <c r="B266" i="30" s="1"/>
  <c r="A259" i="30"/>
  <c r="A260" i="30" s="1"/>
  <c r="A261" i="30" s="1"/>
  <c r="A262" i="30" s="1"/>
  <c r="A263" i="30" s="1"/>
  <c r="A264" i="30" s="1"/>
  <c r="A265" i="30" s="1"/>
  <c r="A266" i="30" s="1"/>
  <c r="B250" i="30"/>
  <c r="B251" i="30" s="1"/>
  <c r="B252" i="30" s="1"/>
  <c r="B253" i="30" s="1"/>
  <c r="B254" i="30" s="1"/>
  <c r="B255" i="30" s="1"/>
  <c r="B256" i="30" s="1"/>
  <c r="B257" i="30" s="1"/>
  <c r="A250" i="30"/>
  <c r="A251" i="30" s="1"/>
  <c r="A252" i="30" s="1"/>
  <c r="A253" i="30" s="1"/>
  <c r="A254" i="30" s="1"/>
  <c r="A255" i="30" s="1"/>
  <c r="A256" i="30" s="1"/>
  <c r="A257" i="30" s="1"/>
  <c r="B241" i="30"/>
  <c r="B242" i="30" s="1"/>
  <c r="B243" i="30" s="1"/>
  <c r="B244" i="30" s="1"/>
  <c r="B245" i="30" s="1"/>
  <c r="B246" i="30" s="1"/>
  <c r="B247" i="30" s="1"/>
  <c r="B248" i="30" s="1"/>
  <c r="A241" i="30"/>
  <c r="A242" i="30" s="1"/>
  <c r="A243" i="30" s="1"/>
  <c r="A244" i="30" s="1"/>
  <c r="A245" i="30" s="1"/>
  <c r="A246" i="30" s="1"/>
  <c r="A247" i="30" s="1"/>
  <c r="A248" i="30" s="1"/>
  <c r="B232" i="30"/>
  <c r="B233" i="30" s="1"/>
  <c r="B234" i="30" s="1"/>
  <c r="B235" i="30" s="1"/>
  <c r="B236" i="30" s="1"/>
  <c r="B237" i="30" s="1"/>
  <c r="B238" i="30" s="1"/>
  <c r="B239" i="30" s="1"/>
  <c r="A232" i="30"/>
  <c r="A233" i="30" s="1"/>
  <c r="A234" i="30" s="1"/>
  <c r="A235" i="30" s="1"/>
  <c r="A236" i="30" s="1"/>
  <c r="A237" i="30" s="1"/>
  <c r="A238" i="30" s="1"/>
  <c r="A239" i="30" s="1"/>
  <c r="B223" i="30"/>
  <c r="B224" i="30" s="1"/>
  <c r="B225" i="30" s="1"/>
  <c r="B226" i="30" s="1"/>
  <c r="B227" i="30" s="1"/>
  <c r="B228" i="30" s="1"/>
  <c r="B229" i="30" s="1"/>
  <c r="B230" i="30" s="1"/>
  <c r="A223" i="30"/>
  <c r="A224" i="30" s="1"/>
  <c r="A225" i="30" s="1"/>
  <c r="A226" i="30" s="1"/>
  <c r="A227" i="30" s="1"/>
  <c r="A228" i="30" s="1"/>
  <c r="A229" i="30" s="1"/>
  <c r="A230" i="30" s="1"/>
  <c r="B214" i="30"/>
  <c r="B215" i="30" s="1"/>
  <c r="B216" i="30" s="1"/>
  <c r="B217" i="30" s="1"/>
  <c r="B218" i="30" s="1"/>
  <c r="B219" i="30" s="1"/>
  <c r="B220" i="30" s="1"/>
  <c r="B221" i="30" s="1"/>
  <c r="A214" i="30"/>
  <c r="A215" i="30" s="1"/>
  <c r="A216" i="30" s="1"/>
  <c r="A217" i="30" s="1"/>
  <c r="A218" i="30" s="1"/>
  <c r="A219" i="30" s="1"/>
  <c r="A220" i="30" s="1"/>
  <c r="A221" i="30" s="1"/>
  <c r="B205" i="30"/>
  <c r="B206" i="30" s="1"/>
  <c r="B207" i="30" s="1"/>
  <c r="B208" i="30" s="1"/>
  <c r="B209" i="30" s="1"/>
  <c r="B210" i="30" s="1"/>
  <c r="B211" i="30" s="1"/>
  <c r="B212" i="30" s="1"/>
  <c r="A205" i="30"/>
  <c r="A206" i="30" s="1"/>
  <c r="A207" i="30" s="1"/>
  <c r="A208" i="30" s="1"/>
  <c r="A209" i="30" s="1"/>
  <c r="A210" i="30" s="1"/>
  <c r="A211" i="30" s="1"/>
  <c r="A212" i="30" s="1"/>
  <c r="B196" i="30"/>
  <c r="B197" i="30" s="1"/>
  <c r="B198" i="30" s="1"/>
  <c r="B199" i="30" s="1"/>
  <c r="B200" i="30" s="1"/>
  <c r="B201" i="30" s="1"/>
  <c r="B202" i="30" s="1"/>
  <c r="B203" i="30" s="1"/>
  <c r="A196" i="30"/>
  <c r="A197" i="30" s="1"/>
  <c r="A198" i="30" s="1"/>
  <c r="A199" i="30" s="1"/>
  <c r="A200" i="30" s="1"/>
  <c r="A201" i="30" s="1"/>
  <c r="A202" i="30" s="1"/>
  <c r="A203" i="30" s="1"/>
  <c r="B187" i="30"/>
  <c r="B188" i="30" s="1"/>
  <c r="B189" i="30" s="1"/>
  <c r="B190" i="30" s="1"/>
  <c r="B191" i="30" s="1"/>
  <c r="B192" i="30" s="1"/>
  <c r="B193" i="30" s="1"/>
  <c r="B194" i="30" s="1"/>
  <c r="A187" i="30"/>
  <c r="A188" i="30" s="1"/>
  <c r="A189" i="30" s="1"/>
  <c r="A190" i="30" s="1"/>
  <c r="A191" i="30" s="1"/>
  <c r="A192" i="30" s="1"/>
  <c r="A193" i="30" s="1"/>
  <c r="A194" i="30" s="1"/>
  <c r="B178" i="30"/>
  <c r="B179" i="30" s="1"/>
  <c r="B180" i="30" s="1"/>
  <c r="B181" i="30" s="1"/>
  <c r="B182" i="30" s="1"/>
  <c r="B183" i="30" s="1"/>
  <c r="B184" i="30" s="1"/>
  <c r="B185" i="30" s="1"/>
  <c r="A178" i="30"/>
  <c r="A179" i="30" s="1"/>
  <c r="A180" i="30" s="1"/>
  <c r="A181" i="30" s="1"/>
  <c r="A182" i="30" s="1"/>
  <c r="A183" i="30" s="1"/>
  <c r="A184" i="30" s="1"/>
  <c r="A185" i="30" s="1"/>
  <c r="B169" i="30"/>
  <c r="B170" i="30" s="1"/>
  <c r="B171" i="30" s="1"/>
  <c r="B172" i="30" s="1"/>
  <c r="B173" i="30" s="1"/>
  <c r="B174" i="30" s="1"/>
  <c r="B175" i="30" s="1"/>
  <c r="B176" i="30" s="1"/>
  <c r="A169" i="30"/>
  <c r="A170" i="30" s="1"/>
  <c r="A171" i="30" s="1"/>
  <c r="A172" i="30" s="1"/>
  <c r="A173" i="30" s="1"/>
  <c r="A174" i="30" s="1"/>
  <c r="A175" i="30" s="1"/>
  <c r="A176" i="30" s="1"/>
  <c r="B160" i="30"/>
  <c r="B161" i="30" s="1"/>
  <c r="B162" i="30" s="1"/>
  <c r="B163" i="30" s="1"/>
  <c r="B164" i="30" s="1"/>
  <c r="B165" i="30" s="1"/>
  <c r="B166" i="30" s="1"/>
  <c r="B167" i="30" s="1"/>
  <c r="A160" i="30"/>
  <c r="A161" i="30" s="1"/>
  <c r="A162" i="30" s="1"/>
  <c r="A163" i="30" s="1"/>
  <c r="A164" i="30" s="1"/>
  <c r="A165" i="30" s="1"/>
  <c r="A166" i="30" s="1"/>
  <c r="A167" i="30" s="1"/>
  <c r="B151" i="30"/>
  <c r="B152" i="30" s="1"/>
  <c r="B153" i="30" s="1"/>
  <c r="B154" i="30" s="1"/>
  <c r="B155" i="30" s="1"/>
  <c r="B156" i="30" s="1"/>
  <c r="B157" i="30" s="1"/>
  <c r="B158" i="30" s="1"/>
  <c r="A151" i="30"/>
  <c r="A152" i="30" s="1"/>
  <c r="A153" i="30" s="1"/>
  <c r="A154" i="30" s="1"/>
  <c r="A155" i="30" s="1"/>
  <c r="A156" i="30" s="1"/>
  <c r="A157" i="30" s="1"/>
  <c r="A158" i="30" s="1"/>
  <c r="B142" i="30"/>
  <c r="B143" i="30" s="1"/>
  <c r="B144" i="30" s="1"/>
  <c r="B145" i="30" s="1"/>
  <c r="B146" i="30" s="1"/>
  <c r="B147" i="30" s="1"/>
  <c r="B148" i="30" s="1"/>
  <c r="B149" i="30" s="1"/>
  <c r="A142" i="30"/>
  <c r="A143" i="30" s="1"/>
  <c r="A144" i="30" s="1"/>
  <c r="A145" i="30" s="1"/>
  <c r="A146" i="30" s="1"/>
  <c r="A147" i="30" s="1"/>
  <c r="A148" i="30" s="1"/>
  <c r="A149" i="30" s="1"/>
  <c r="B133" i="30"/>
  <c r="B134" i="30" s="1"/>
  <c r="B135" i="30" s="1"/>
  <c r="B136" i="30" s="1"/>
  <c r="B137" i="30" s="1"/>
  <c r="B138" i="30" s="1"/>
  <c r="B139" i="30" s="1"/>
  <c r="B140" i="30" s="1"/>
  <c r="A133" i="30"/>
  <c r="A134" i="30" s="1"/>
  <c r="A135" i="30" s="1"/>
  <c r="A136" i="30" s="1"/>
  <c r="A137" i="30" s="1"/>
  <c r="A138" i="30" s="1"/>
  <c r="A139" i="30" s="1"/>
  <c r="A140" i="30" s="1"/>
  <c r="B124" i="30"/>
  <c r="B125" i="30" s="1"/>
  <c r="B126" i="30" s="1"/>
  <c r="B127" i="30" s="1"/>
  <c r="B128" i="30" s="1"/>
  <c r="B129" i="30" s="1"/>
  <c r="B130" i="30" s="1"/>
  <c r="B131" i="30" s="1"/>
  <c r="A124" i="30"/>
  <c r="A125" i="30" s="1"/>
  <c r="A126" i="30" s="1"/>
  <c r="A127" i="30" s="1"/>
  <c r="A128" i="30" s="1"/>
  <c r="A129" i="30" s="1"/>
  <c r="A130" i="30" s="1"/>
  <c r="A131" i="30" s="1"/>
  <c r="B115" i="30"/>
  <c r="B116" i="30" s="1"/>
  <c r="B117" i="30" s="1"/>
  <c r="B118" i="30" s="1"/>
  <c r="B119" i="30" s="1"/>
  <c r="B120" i="30" s="1"/>
  <c r="B121" i="30" s="1"/>
  <c r="B122" i="30" s="1"/>
  <c r="A115" i="30"/>
  <c r="A116" i="30" s="1"/>
  <c r="A117" i="30" s="1"/>
  <c r="A118" i="30" s="1"/>
  <c r="A119" i="30" s="1"/>
  <c r="A120" i="30" s="1"/>
  <c r="A121" i="30" s="1"/>
  <c r="A122" i="30" s="1"/>
  <c r="B105" i="30"/>
  <c r="B106" i="30" s="1"/>
  <c r="B107" i="30" s="1"/>
  <c r="B108" i="30" s="1"/>
  <c r="B109" i="30" s="1"/>
  <c r="B110" i="30" s="1"/>
  <c r="B111" i="30" s="1"/>
  <c r="B112" i="30" s="1"/>
  <c r="B113" i="30" s="1"/>
  <c r="A105" i="30"/>
  <c r="A106" i="30" s="1"/>
  <c r="A107" i="30" s="1"/>
  <c r="A108" i="30" s="1"/>
  <c r="A109" i="30" s="1"/>
  <c r="A110" i="30" s="1"/>
  <c r="A111" i="30" s="1"/>
  <c r="A112" i="30" s="1"/>
  <c r="A113" i="30" s="1"/>
  <c r="B96" i="30"/>
  <c r="B97" i="30" s="1"/>
  <c r="B98" i="30" s="1"/>
  <c r="B99" i="30" s="1"/>
  <c r="B100" i="30" s="1"/>
  <c r="B101" i="30" s="1"/>
  <c r="B102" i="30" s="1"/>
  <c r="B103" i="30" s="1"/>
  <c r="A96" i="30"/>
  <c r="A97" i="30" s="1"/>
  <c r="A98" i="30" s="1"/>
  <c r="A99" i="30" s="1"/>
  <c r="A100" i="30" s="1"/>
  <c r="A101" i="30" s="1"/>
  <c r="A102" i="30" s="1"/>
  <c r="A103" i="30" s="1"/>
  <c r="B87" i="30"/>
  <c r="B88" i="30" s="1"/>
  <c r="B89" i="30" s="1"/>
  <c r="B90" i="30" s="1"/>
  <c r="B91" i="30" s="1"/>
  <c r="B92" i="30" s="1"/>
  <c r="B93" i="30" s="1"/>
  <c r="B94" i="30" s="1"/>
  <c r="A87" i="30"/>
  <c r="A88" i="30" s="1"/>
  <c r="A89" i="30" s="1"/>
  <c r="A90" i="30" s="1"/>
  <c r="A91" i="30" s="1"/>
  <c r="A92" i="30" s="1"/>
  <c r="A93" i="30" s="1"/>
  <c r="A94" i="30" s="1"/>
  <c r="B78" i="30"/>
  <c r="B79" i="30" s="1"/>
  <c r="B80" i="30" s="1"/>
  <c r="B81" i="30" s="1"/>
  <c r="B82" i="30" s="1"/>
  <c r="B83" i="30" s="1"/>
  <c r="B84" i="30" s="1"/>
  <c r="B85" i="30" s="1"/>
  <c r="A78" i="30"/>
  <c r="A79" i="30" s="1"/>
  <c r="A80" i="30" s="1"/>
  <c r="A81" i="30" s="1"/>
  <c r="A82" i="30" s="1"/>
  <c r="A83" i="30" s="1"/>
  <c r="A84" i="30" s="1"/>
  <c r="A85" i="30" s="1"/>
  <c r="B69" i="30"/>
  <c r="B70" i="30" s="1"/>
  <c r="B71" i="30" s="1"/>
  <c r="B72" i="30" s="1"/>
  <c r="B73" i="30" s="1"/>
  <c r="B74" i="30" s="1"/>
  <c r="B75" i="30" s="1"/>
  <c r="B76" i="30" s="1"/>
  <c r="A69" i="30"/>
  <c r="A70" i="30" s="1"/>
  <c r="A71" i="30" s="1"/>
  <c r="A72" i="30" s="1"/>
  <c r="A73" i="30" s="1"/>
  <c r="A74" i="30" s="1"/>
  <c r="A75" i="30" s="1"/>
  <c r="A76" i="30" s="1"/>
  <c r="B60" i="30"/>
  <c r="B61" i="30" s="1"/>
  <c r="B62" i="30" s="1"/>
  <c r="B63" i="30" s="1"/>
  <c r="B64" i="30" s="1"/>
  <c r="B65" i="30" s="1"/>
  <c r="B66" i="30" s="1"/>
  <c r="B67" i="30" s="1"/>
  <c r="A60" i="30"/>
  <c r="A61" i="30" s="1"/>
  <c r="A62" i="30" s="1"/>
  <c r="A63" i="30" s="1"/>
  <c r="A64" i="30" s="1"/>
  <c r="A65" i="30" s="1"/>
  <c r="A66" i="30" s="1"/>
  <c r="A67" i="30" s="1"/>
  <c r="B51" i="30"/>
  <c r="B52" i="30" s="1"/>
  <c r="B53" i="30" s="1"/>
  <c r="B54" i="30" s="1"/>
  <c r="B55" i="30" s="1"/>
  <c r="B56" i="30" s="1"/>
  <c r="B57" i="30" s="1"/>
  <c r="B58" i="30" s="1"/>
  <c r="A51" i="30"/>
  <c r="A52" i="30" s="1"/>
  <c r="A53" i="30" s="1"/>
  <c r="A54" i="30" s="1"/>
  <c r="A55" i="30" s="1"/>
  <c r="A56" i="30" s="1"/>
  <c r="A57" i="30" s="1"/>
  <c r="A58" i="30" s="1"/>
  <c r="B42" i="30"/>
  <c r="B43" i="30" s="1"/>
  <c r="B44" i="30" s="1"/>
  <c r="B45" i="30" s="1"/>
  <c r="B46" i="30" s="1"/>
  <c r="B47" i="30" s="1"/>
  <c r="B48" i="30" s="1"/>
  <c r="B49" i="30" s="1"/>
  <c r="A42" i="30"/>
  <c r="A43" i="30" s="1"/>
  <c r="A44" i="30" s="1"/>
  <c r="A45" i="30" s="1"/>
  <c r="A46" i="30" s="1"/>
  <c r="A47" i="30" s="1"/>
  <c r="A48" i="30" s="1"/>
  <c r="A49" i="30" s="1"/>
  <c r="B33" i="30"/>
  <c r="B34" i="30" s="1"/>
  <c r="B35" i="30" s="1"/>
  <c r="B36" i="30" s="1"/>
  <c r="B37" i="30" s="1"/>
  <c r="B38" i="30" s="1"/>
  <c r="B39" i="30" s="1"/>
  <c r="B40" i="30" s="1"/>
  <c r="A33" i="30"/>
  <c r="A34" i="30" s="1"/>
  <c r="A35" i="30" s="1"/>
  <c r="A36" i="30" s="1"/>
  <c r="A37" i="30" s="1"/>
  <c r="A38" i="30" s="1"/>
  <c r="A39" i="30" s="1"/>
  <c r="A40" i="30" s="1"/>
  <c r="B24" i="30"/>
  <c r="B25" i="30" s="1"/>
  <c r="B26" i="30" s="1"/>
  <c r="B27" i="30" s="1"/>
  <c r="B28" i="30" s="1"/>
  <c r="B29" i="30" s="1"/>
  <c r="B30" i="30" s="1"/>
  <c r="B31" i="30" s="1"/>
  <c r="A24" i="30"/>
  <c r="A25" i="30" s="1"/>
  <c r="A26" i="30" s="1"/>
  <c r="A27" i="30" s="1"/>
  <c r="A28" i="30" s="1"/>
  <c r="A29" i="30" s="1"/>
  <c r="A30" i="30" s="1"/>
  <c r="A31" i="30" s="1"/>
  <c r="B15" i="30"/>
  <c r="B16" i="30" s="1"/>
  <c r="B17" i="30" s="1"/>
  <c r="B18" i="30" s="1"/>
  <c r="B19" i="30" s="1"/>
  <c r="B20" i="30" s="1"/>
  <c r="B21" i="30" s="1"/>
  <c r="B22" i="30" s="1"/>
  <c r="A15" i="30"/>
  <c r="A16" i="30" s="1"/>
  <c r="A17" i="30" s="1"/>
  <c r="A18" i="30" s="1"/>
  <c r="A19" i="30" s="1"/>
  <c r="A20" i="30" s="1"/>
  <c r="A21" i="30" s="1"/>
  <c r="A22" i="30" s="1"/>
  <c r="B6" i="30"/>
  <c r="B7" i="30" s="1"/>
  <c r="B8" i="30" s="1"/>
  <c r="B9" i="30" s="1"/>
  <c r="B10" i="30" s="1"/>
  <c r="B11" i="30" s="1"/>
  <c r="B12" i="30" s="1"/>
  <c r="B13" i="30" s="1"/>
  <c r="A6" i="30"/>
  <c r="A7" i="30" s="1"/>
  <c r="A8" i="30" s="1"/>
  <c r="A9" i="30" s="1"/>
  <c r="A10" i="30" s="1"/>
  <c r="A11" i="30" s="1"/>
  <c r="A12" i="30" s="1"/>
  <c r="A13" i="30" s="1"/>
  <c r="D6" i="59"/>
  <c r="D7" i="59"/>
  <c r="D8" i="59"/>
  <c r="D9" i="59"/>
  <c r="D10" i="59"/>
  <c r="D11" i="59"/>
  <c r="D12" i="59"/>
  <c r="D13" i="59"/>
  <c r="T13" i="59" s="1"/>
  <c r="D14" i="59"/>
  <c r="D15" i="59"/>
  <c r="D16" i="59"/>
  <c r="D17" i="59"/>
  <c r="D18" i="59"/>
  <c r="D19" i="59"/>
  <c r="V19" i="59" s="1"/>
  <c r="D20" i="59"/>
  <c r="D21" i="59"/>
  <c r="D22" i="59"/>
  <c r="D23" i="59"/>
  <c r="D24" i="59"/>
  <c r="D25" i="59"/>
  <c r="S25" i="59" s="1"/>
  <c r="D26" i="59"/>
  <c r="T26" i="59" s="1"/>
  <c r="D27" i="59"/>
  <c r="D28" i="59"/>
  <c r="D29" i="59"/>
  <c r="D30" i="59"/>
  <c r="T30" i="59" s="1"/>
  <c r="D31" i="59"/>
  <c r="D5" i="59"/>
  <c r="C5" i="59"/>
  <c r="AE55" i="59"/>
  <c r="AC55" i="59"/>
  <c r="AH54" i="59"/>
  <c r="Y54" i="59"/>
  <c r="AA54" i="59" s="1"/>
  <c r="T54" i="59"/>
  <c r="S54" i="59"/>
  <c r="R54" i="59"/>
  <c r="Q54" i="59"/>
  <c r="P54" i="59"/>
  <c r="V54" i="59" s="1"/>
  <c r="H54" i="59"/>
  <c r="G54" i="59"/>
  <c r="AH53" i="59"/>
  <c r="Y53" i="59"/>
  <c r="Z53" i="59" s="1"/>
  <c r="T53" i="59"/>
  <c r="S53" i="59"/>
  <c r="R53" i="59"/>
  <c r="Q53" i="59"/>
  <c r="P53" i="59"/>
  <c r="V53" i="59" s="1"/>
  <c r="H53" i="59"/>
  <c r="G53" i="59"/>
  <c r="AH52" i="59"/>
  <c r="Y52" i="59"/>
  <c r="AA52" i="59" s="1"/>
  <c r="T52" i="59"/>
  <c r="S52" i="59"/>
  <c r="R52" i="59"/>
  <c r="Q52" i="59"/>
  <c r="P52" i="59"/>
  <c r="U52" i="59" s="1"/>
  <c r="AH51" i="59"/>
  <c r="Y51" i="59"/>
  <c r="AA51" i="59" s="1"/>
  <c r="V51" i="59"/>
  <c r="U51" i="59"/>
  <c r="T51" i="59"/>
  <c r="S51" i="59"/>
  <c r="R51" i="59"/>
  <c r="Q51" i="59"/>
  <c r="P51" i="59"/>
  <c r="H51" i="59"/>
  <c r="G51" i="59"/>
  <c r="AH50" i="59"/>
  <c r="Y50" i="59"/>
  <c r="AA50" i="59" s="1"/>
  <c r="T50" i="59"/>
  <c r="S50" i="59"/>
  <c r="R50" i="59"/>
  <c r="Q50" i="59"/>
  <c r="P50" i="59"/>
  <c r="V50" i="59" s="1"/>
  <c r="H50" i="59"/>
  <c r="G50" i="59"/>
  <c r="AH49" i="59"/>
  <c r="Y49" i="59"/>
  <c r="Z49" i="59" s="1"/>
  <c r="T49" i="59"/>
  <c r="S49" i="59"/>
  <c r="R49" i="59"/>
  <c r="Q49" i="59"/>
  <c r="P49" i="59"/>
  <c r="V49" i="59" s="1"/>
  <c r="H49" i="59"/>
  <c r="G49" i="59"/>
  <c r="AH48" i="59"/>
  <c r="Y48" i="59"/>
  <c r="AA48" i="59" s="1"/>
  <c r="T48" i="59"/>
  <c r="S48" i="59"/>
  <c r="R48" i="59"/>
  <c r="Q48" i="59"/>
  <c r="P48" i="59"/>
  <c r="V48" i="59" s="1"/>
  <c r="H48" i="59"/>
  <c r="G48" i="59"/>
  <c r="AH47" i="59"/>
  <c r="Y47" i="59"/>
  <c r="Z47" i="59" s="1"/>
  <c r="T47" i="59"/>
  <c r="S47" i="59"/>
  <c r="R47" i="59"/>
  <c r="Q47" i="59"/>
  <c r="P47" i="59"/>
  <c r="V47" i="59" s="1"/>
  <c r="H47" i="59"/>
  <c r="G47" i="59"/>
  <c r="AH46" i="59"/>
  <c r="Y46" i="59"/>
  <c r="AA46" i="59" s="1"/>
  <c r="T46" i="59"/>
  <c r="S46" i="59"/>
  <c r="R46" i="59"/>
  <c r="Q46" i="59"/>
  <c r="P46" i="59"/>
  <c r="V46" i="59" s="1"/>
  <c r="H46" i="59"/>
  <c r="G46" i="59"/>
  <c r="AH45" i="59"/>
  <c r="Y45" i="59"/>
  <c r="Z45" i="59" s="1"/>
  <c r="T45" i="59"/>
  <c r="S45" i="59"/>
  <c r="R45" i="59"/>
  <c r="Q45" i="59"/>
  <c r="P45" i="59"/>
  <c r="V45" i="59" s="1"/>
  <c r="H45" i="59"/>
  <c r="G45" i="59"/>
  <c r="AH44" i="59"/>
  <c r="Y44" i="59"/>
  <c r="AA44" i="59" s="1"/>
  <c r="T44" i="59"/>
  <c r="S44" i="59"/>
  <c r="R44" i="59"/>
  <c r="Q44" i="59"/>
  <c r="P44" i="59"/>
  <c r="V44" i="59" s="1"/>
  <c r="H44" i="59"/>
  <c r="G44" i="59"/>
  <c r="AH43" i="59"/>
  <c r="Y43" i="59"/>
  <c r="Z43" i="59" s="1"/>
  <c r="T43" i="59"/>
  <c r="S43" i="59"/>
  <c r="R43" i="59"/>
  <c r="Q43" i="59"/>
  <c r="P43" i="59"/>
  <c r="V43" i="59" s="1"/>
  <c r="H43" i="59"/>
  <c r="G43" i="59"/>
  <c r="AH42" i="59"/>
  <c r="Y42" i="59"/>
  <c r="AA42" i="59" s="1"/>
  <c r="T42" i="59"/>
  <c r="S42" i="59"/>
  <c r="R42" i="59"/>
  <c r="Q42" i="59"/>
  <c r="P42" i="59"/>
  <c r="U42" i="59" s="1"/>
  <c r="H42" i="59"/>
  <c r="G42" i="59"/>
  <c r="AH41" i="59"/>
  <c r="Y41" i="59"/>
  <c r="AA41" i="59" s="1"/>
  <c r="T41" i="59"/>
  <c r="S41" i="59"/>
  <c r="R41" i="59"/>
  <c r="Q41" i="59"/>
  <c r="P41" i="59"/>
  <c r="V41" i="59" s="1"/>
  <c r="H41" i="59"/>
  <c r="G41" i="59"/>
  <c r="AG40" i="59"/>
  <c r="AF40" i="59"/>
  <c r="AE40" i="59"/>
  <c r="AD40" i="59"/>
  <c r="AC40" i="59"/>
  <c r="X40" i="59"/>
  <c r="O40" i="59"/>
  <c r="I40" i="59"/>
  <c r="F40" i="59"/>
  <c r="F55" i="59" s="1"/>
  <c r="E40" i="59"/>
  <c r="H40" i="59" s="1"/>
  <c r="D40" i="59"/>
  <c r="C40" i="59"/>
  <c r="AG39" i="59"/>
  <c r="AF39" i="59"/>
  <c r="AE39" i="59"/>
  <c r="AD39" i="59"/>
  <c r="AC39" i="59"/>
  <c r="X39" i="59"/>
  <c r="O39" i="59"/>
  <c r="I39" i="59"/>
  <c r="F39" i="59"/>
  <c r="E39" i="59"/>
  <c r="C39" i="59"/>
  <c r="AH38" i="59"/>
  <c r="Y38" i="59"/>
  <c r="AA38" i="59" s="1"/>
  <c r="T38" i="59"/>
  <c r="S38" i="59"/>
  <c r="R38" i="59"/>
  <c r="Q38" i="59"/>
  <c r="P38" i="59"/>
  <c r="V38" i="59" s="1"/>
  <c r="H38" i="59"/>
  <c r="G38" i="59"/>
  <c r="AH37" i="59"/>
  <c r="Y37" i="59"/>
  <c r="Z37" i="59" s="1"/>
  <c r="T37" i="59"/>
  <c r="S37" i="59"/>
  <c r="R37" i="59"/>
  <c r="Q37" i="59"/>
  <c r="P37" i="59"/>
  <c r="V37" i="59" s="1"/>
  <c r="H37" i="59"/>
  <c r="G37" i="59"/>
  <c r="AH36" i="59"/>
  <c r="Y36" i="59"/>
  <c r="AA36" i="59" s="1"/>
  <c r="T36" i="59"/>
  <c r="S36" i="59"/>
  <c r="R36" i="59"/>
  <c r="Q36" i="59"/>
  <c r="P36" i="59"/>
  <c r="V36" i="59" s="1"/>
  <c r="H36" i="59"/>
  <c r="G36" i="59"/>
  <c r="AH35" i="59"/>
  <c r="Y35" i="59"/>
  <c r="AA35" i="59" s="1"/>
  <c r="T35" i="59"/>
  <c r="S35" i="59"/>
  <c r="R35" i="59"/>
  <c r="Q35" i="59"/>
  <c r="P35" i="59"/>
  <c r="V35" i="59" s="1"/>
  <c r="H35" i="59"/>
  <c r="G35" i="59"/>
  <c r="AH34" i="59"/>
  <c r="Y34" i="59"/>
  <c r="AA34" i="59" s="1"/>
  <c r="T34" i="59"/>
  <c r="S34" i="59"/>
  <c r="R34" i="59"/>
  <c r="Q34" i="59"/>
  <c r="P34" i="59"/>
  <c r="U34" i="59" s="1"/>
  <c r="H34" i="59"/>
  <c r="G34" i="59"/>
  <c r="AH33" i="59"/>
  <c r="Y33" i="59"/>
  <c r="AA33" i="59" s="1"/>
  <c r="T33" i="59"/>
  <c r="S33" i="59"/>
  <c r="R33" i="59"/>
  <c r="Q33" i="59"/>
  <c r="P33" i="59"/>
  <c r="V33" i="59" s="1"/>
  <c r="H33" i="59"/>
  <c r="G33" i="59"/>
  <c r="AA32" i="59"/>
  <c r="Z32" i="59"/>
  <c r="T32" i="59"/>
  <c r="S32" i="59"/>
  <c r="R32" i="59"/>
  <c r="Q32" i="59"/>
  <c r="P32" i="59"/>
  <c r="V32" i="59" s="1"/>
  <c r="AH31" i="59"/>
  <c r="Y31" i="59"/>
  <c r="R31" i="59"/>
  <c r="Q31" i="59"/>
  <c r="P31" i="59"/>
  <c r="H31" i="59"/>
  <c r="G31" i="59"/>
  <c r="AH30" i="59"/>
  <c r="Y30" i="59"/>
  <c r="AA30" i="59" s="1"/>
  <c r="R30" i="59"/>
  <c r="Q30" i="59"/>
  <c r="P30" i="59"/>
  <c r="U30" i="59" s="1"/>
  <c r="H30" i="59"/>
  <c r="G30" i="59"/>
  <c r="AH29" i="59"/>
  <c r="Y29" i="59"/>
  <c r="AA29" i="59" s="1"/>
  <c r="T29" i="59"/>
  <c r="S29" i="59"/>
  <c r="R29" i="59"/>
  <c r="Q29" i="59"/>
  <c r="P29" i="59"/>
  <c r="U29" i="59" s="1"/>
  <c r="H29" i="59"/>
  <c r="G29" i="59"/>
  <c r="AH28" i="59"/>
  <c r="Y28" i="59"/>
  <c r="T28" i="59"/>
  <c r="S28" i="59"/>
  <c r="R28" i="59"/>
  <c r="Q28" i="59"/>
  <c r="P28" i="59"/>
  <c r="H28" i="59"/>
  <c r="G28" i="59"/>
  <c r="AH27" i="59"/>
  <c r="Y27" i="59"/>
  <c r="AA27" i="59" s="1"/>
  <c r="T27" i="59"/>
  <c r="S27" i="59"/>
  <c r="R27" i="59"/>
  <c r="Q27" i="59"/>
  <c r="P27" i="59"/>
  <c r="H27" i="59"/>
  <c r="G27" i="59"/>
  <c r="AH26" i="59"/>
  <c r="Y26" i="59"/>
  <c r="AA26" i="59" s="1"/>
  <c r="R26" i="59"/>
  <c r="Q26" i="59"/>
  <c r="P26" i="59"/>
  <c r="V26" i="59" s="1"/>
  <c r="H26" i="59"/>
  <c r="G26" i="59"/>
  <c r="AH25" i="59"/>
  <c r="Y25" i="59"/>
  <c r="AA25" i="59" s="1"/>
  <c r="T25" i="59"/>
  <c r="R25" i="59"/>
  <c r="Q25" i="59"/>
  <c r="P25" i="59"/>
  <c r="V25" i="59" s="1"/>
  <c r="H25" i="59"/>
  <c r="G25" i="59"/>
  <c r="AH24" i="59"/>
  <c r="Y24" i="59"/>
  <c r="Z24" i="59" s="1"/>
  <c r="T24" i="59"/>
  <c r="S24" i="59"/>
  <c r="R24" i="59"/>
  <c r="Q24" i="59"/>
  <c r="P24" i="59"/>
  <c r="V24" i="59" s="1"/>
  <c r="H24" i="59"/>
  <c r="G24" i="59"/>
  <c r="AH23" i="59"/>
  <c r="Y23" i="59"/>
  <c r="AA23" i="59" s="1"/>
  <c r="T23" i="59"/>
  <c r="S23" i="59"/>
  <c r="R23" i="59"/>
  <c r="Q23" i="59"/>
  <c r="P23" i="59"/>
  <c r="V23" i="59" s="1"/>
  <c r="H23" i="59"/>
  <c r="G23" i="59"/>
  <c r="AH22" i="59"/>
  <c r="Y22" i="59"/>
  <c r="AA22" i="59" s="1"/>
  <c r="T22" i="59"/>
  <c r="S22" i="59"/>
  <c r="R22" i="59"/>
  <c r="Q22" i="59"/>
  <c r="P22" i="59"/>
  <c r="V22" i="59" s="1"/>
  <c r="H22" i="59"/>
  <c r="G22" i="59"/>
  <c r="AH21" i="59"/>
  <c r="Y21" i="59"/>
  <c r="R21" i="59"/>
  <c r="Q21" i="59"/>
  <c r="P21" i="59"/>
  <c r="H21" i="59"/>
  <c r="G21" i="59"/>
  <c r="AH20" i="59"/>
  <c r="Y20" i="59"/>
  <c r="R20" i="59"/>
  <c r="Q20" i="59"/>
  <c r="P20" i="59"/>
  <c r="V20" i="59" s="1"/>
  <c r="H20" i="59"/>
  <c r="G20" i="59"/>
  <c r="AH19" i="59"/>
  <c r="Y19" i="59"/>
  <c r="AA19" i="59" s="1"/>
  <c r="S19" i="59"/>
  <c r="R19" i="59"/>
  <c r="Q19" i="59"/>
  <c r="P19" i="59"/>
  <c r="H19" i="59"/>
  <c r="G19" i="59"/>
  <c r="AH18" i="59"/>
  <c r="Y18" i="59"/>
  <c r="Z18" i="59" s="1"/>
  <c r="T18" i="59"/>
  <c r="S18" i="59"/>
  <c r="R18" i="59"/>
  <c r="Q18" i="59"/>
  <c r="O18" i="59"/>
  <c r="P18" i="59" s="1"/>
  <c r="H18" i="59"/>
  <c r="G18" i="59"/>
  <c r="AG17" i="59"/>
  <c r="AF17" i="59"/>
  <c r="AE17" i="59"/>
  <c r="AD17" i="59"/>
  <c r="AC17" i="59"/>
  <c r="X17" i="59"/>
  <c r="Y17" i="59" s="1"/>
  <c r="O17" i="59"/>
  <c r="I17" i="59"/>
  <c r="F17" i="59"/>
  <c r="E17" i="59"/>
  <c r="G17" i="59" s="1"/>
  <c r="C17" i="59"/>
  <c r="AH16" i="59"/>
  <c r="Y16" i="59"/>
  <c r="T16" i="59"/>
  <c r="S16" i="59"/>
  <c r="R16" i="59"/>
  <c r="Q16" i="59"/>
  <c r="P16" i="59"/>
  <c r="H16" i="59"/>
  <c r="G16" i="59"/>
  <c r="AH15" i="59"/>
  <c r="Y15" i="59"/>
  <c r="T15" i="59"/>
  <c r="S15" i="59"/>
  <c r="R15" i="59"/>
  <c r="Q15" i="59"/>
  <c r="P15" i="59"/>
  <c r="H15" i="59"/>
  <c r="G15" i="59"/>
  <c r="AH14" i="59"/>
  <c r="Y14" i="59"/>
  <c r="Z14" i="59" s="1"/>
  <c r="T14" i="59"/>
  <c r="S14" i="59"/>
  <c r="R14" i="59"/>
  <c r="Q14" i="59"/>
  <c r="P14" i="59"/>
  <c r="U14" i="59" s="1"/>
  <c r="H14" i="59"/>
  <c r="G14" i="59"/>
  <c r="AH13" i="59"/>
  <c r="Y13" i="59"/>
  <c r="S13" i="59"/>
  <c r="R13" i="59"/>
  <c r="Q13" i="59"/>
  <c r="P13" i="59"/>
  <c r="V13" i="59" s="1"/>
  <c r="H13" i="59"/>
  <c r="G13" i="59"/>
  <c r="AH12" i="59"/>
  <c r="Y12" i="59"/>
  <c r="AA12" i="59" s="1"/>
  <c r="T12" i="59"/>
  <c r="S12" i="59"/>
  <c r="R12" i="59"/>
  <c r="Q12" i="59"/>
  <c r="P12" i="59"/>
  <c r="V12" i="59" s="1"/>
  <c r="H12" i="59"/>
  <c r="G12" i="59"/>
  <c r="AH11" i="59"/>
  <c r="Y11" i="59"/>
  <c r="T11" i="59"/>
  <c r="S11" i="59"/>
  <c r="R11" i="59"/>
  <c r="Q11" i="59"/>
  <c r="P11" i="59"/>
  <c r="H11" i="59"/>
  <c r="G11" i="59"/>
  <c r="AH10" i="59"/>
  <c r="Y10" i="59"/>
  <c r="Z10" i="59" s="1"/>
  <c r="T10" i="59"/>
  <c r="S10" i="59"/>
  <c r="R10" i="59"/>
  <c r="Q10" i="59"/>
  <c r="P10" i="59"/>
  <c r="H10" i="59"/>
  <c r="G10" i="59"/>
  <c r="AH9" i="59"/>
  <c r="Y9" i="59"/>
  <c r="AA9" i="59" s="1"/>
  <c r="T9" i="59"/>
  <c r="S9" i="59"/>
  <c r="R9" i="59"/>
  <c r="Q9" i="59"/>
  <c r="P9" i="59"/>
  <c r="V9" i="59" s="1"/>
  <c r="H9" i="59"/>
  <c r="G9" i="59"/>
  <c r="AH8" i="59"/>
  <c r="Y8" i="59"/>
  <c r="AA8" i="59" s="1"/>
  <c r="T8" i="59"/>
  <c r="S8" i="59"/>
  <c r="R8" i="59"/>
  <c r="Q8" i="59"/>
  <c r="P8" i="59"/>
  <c r="U8" i="59" s="1"/>
  <c r="H8" i="59"/>
  <c r="G8" i="59"/>
  <c r="AH7" i="59"/>
  <c r="Y7" i="59"/>
  <c r="AA7" i="59" s="1"/>
  <c r="T7" i="59"/>
  <c r="S7" i="59"/>
  <c r="R7" i="59"/>
  <c r="Q7" i="59"/>
  <c r="P7" i="59"/>
  <c r="V7" i="59" s="1"/>
  <c r="H7" i="59"/>
  <c r="G7" i="59"/>
  <c r="AH6" i="59"/>
  <c r="Y6" i="59"/>
  <c r="AA6" i="59" s="1"/>
  <c r="T6" i="59"/>
  <c r="S6" i="59"/>
  <c r="R6" i="59"/>
  <c r="Q6" i="59"/>
  <c r="P6" i="59"/>
  <c r="V6" i="59" s="1"/>
  <c r="H6" i="59"/>
  <c r="G6" i="59"/>
  <c r="AH5" i="59"/>
  <c r="Y5" i="59"/>
  <c r="AA5" i="59" s="1"/>
  <c r="T5" i="59"/>
  <c r="S5" i="59"/>
  <c r="R5" i="59"/>
  <c r="Q5" i="59"/>
  <c r="P5" i="59"/>
  <c r="V5" i="59" s="1"/>
  <c r="H5" i="59"/>
  <c r="G5" i="59"/>
  <c r="D50" i="58"/>
  <c r="D49" i="58"/>
  <c r="D32" i="58"/>
  <c r="D30" i="58"/>
  <c r="D29" i="58"/>
  <c r="AB29" i="58" s="1"/>
  <c r="D28" i="58"/>
  <c r="D27" i="58"/>
  <c r="U27" i="58" s="1"/>
  <c r="D26" i="58"/>
  <c r="D14" i="58"/>
  <c r="U14" i="58" s="1"/>
  <c r="D13" i="58"/>
  <c r="D12" i="58"/>
  <c r="D48" i="58"/>
  <c r="D47" i="58"/>
  <c r="D46" i="58"/>
  <c r="U46" i="58" s="1"/>
  <c r="D45" i="58"/>
  <c r="D44" i="58"/>
  <c r="D43" i="58"/>
  <c r="AB43" i="58" s="1"/>
  <c r="D42" i="58"/>
  <c r="D41" i="58"/>
  <c r="U41" i="58" s="1"/>
  <c r="D40" i="58"/>
  <c r="D39" i="58"/>
  <c r="D38" i="58"/>
  <c r="T38" i="58" s="1"/>
  <c r="D37" i="58"/>
  <c r="T37" i="58" s="1"/>
  <c r="D36" i="58"/>
  <c r="AB36" i="58" s="1"/>
  <c r="D35" i="58"/>
  <c r="U35" i="58" s="1"/>
  <c r="D34" i="58"/>
  <c r="D33" i="58"/>
  <c r="D31" i="58"/>
  <c r="W30" i="58"/>
  <c r="D25" i="58"/>
  <c r="U25" i="58" s="1"/>
  <c r="D24" i="58"/>
  <c r="D23" i="58"/>
  <c r="U23" i="58" s="1"/>
  <c r="D22" i="58"/>
  <c r="T22" i="58" s="1"/>
  <c r="D21" i="58"/>
  <c r="D20" i="58"/>
  <c r="D19" i="58"/>
  <c r="V19" i="58" s="1"/>
  <c r="D18" i="58"/>
  <c r="D17" i="58"/>
  <c r="D16" i="58"/>
  <c r="D15" i="58"/>
  <c r="U15" i="58" s="1"/>
  <c r="AB14" i="58"/>
  <c r="D6" i="58"/>
  <c r="D7" i="58"/>
  <c r="D8" i="58"/>
  <c r="D9" i="58"/>
  <c r="D10" i="58"/>
  <c r="D11" i="58"/>
  <c r="T21" i="58"/>
  <c r="AA33" i="58"/>
  <c r="W34" i="58"/>
  <c r="U47" i="58"/>
  <c r="AA48" i="58"/>
  <c r="AB50" i="58"/>
  <c r="D51" i="58"/>
  <c r="T51" i="58" s="1"/>
  <c r="D52" i="58"/>
  <c r="D53" i="58"/>
  <c r="T53" i="58" s="1"/>
  <c r="D54" i="58"/>
  <c r="D55" i="58"/>
  <c r="D5" i="58"/>
  <c r="E5" i="58"/>
  <c r="C6" i="58"/>
  <c r="C7" i="58"/>
  <c r="C8" i="58"/>
  <c r="R8" i="58" s="1"/>
  <c r="C9" i="58"/>
  <c r="C10" i="58"/>
  <c r="C11" i="58"/>
  <c r="S11" i="58" s="1"/>
  <c r="C12" i="58"/>
  <c r="C13" i="58"/>
  <c r="C14" i="58"/>
  <c r="R14" i="58" s="1"/>
  <c r="C15" i="58"/>
  <c r="R15" i="58" s="1"/>
  <c r="C16" i="58"/>
  <c r="C17" i="58"/>
  <c r="S17" i="58" s="1"/>
  <c r="C18" i="58"/>
  <c r="C19" i="58"/>
  <c r="S19" i="58" s="1"/>
  <c r="C20" i="58"/>
  <c r="R20" i="58" s="1"/>
  <c r="C21" i="58"/>
  <c r="S21" i="58" s="1"/>
  <c r="C22" i="58"/>
  <c r="C23" i="58"/>
  <c r="C24" i="58"/>
  <c r="C25" i="58"/>
  <c r="R25" i="58" s="1"/>
  <c r="C26" i="58"/>
  <c r="C27" i="58"/>
  <c r="C28" i="58"/>
  <c r="R28" i="58" s="1"/>
  <c r="C29" i="58"/>
  <c r="S29" i="58" s="1"/>
  <c r="C30" i="58"/>
  <c r="C31" i="58"/>
  <c r="R31" i="58" s="1"/>
  <c r="C32" i="58"/>
  <c r="S32" i="58" s="1"/>
  <c r="C33" i="58"/>
  <c r="C34" i="58"/>
  <c r="S34" i="58" s="1"/>
  <c r="C35" i="58"/>
  <c r="S35" i="58" s="1"/>
  <c r="C36" i="58"/>
  <c r="S36" i="58" s="1"/>
  <c r="C37" i="58"/>
  <c r="S37" i="58" s="1"/>
  <c r="C38" i="58"/>
  <c r="C39" i="58"/>
  <c r="C40" i="58"/>
  <c r="C41" i="58"/>
  <c r="C42" i="58"/>
  <c r="S42" i="58" s="1"/>
  <c r="C43" i="58"/>
  <c r="S43" i="58" s="1"/>
  <c r="C44" i="58"/>
  <c r="C45" i="58"/>
  <c r="C46" i="58"/>
  <c r="R46" i="58" s="1"/>
  <c r="C47" i="58"/>
  <c r="C48" i="58"/>
  <c r="R48" i="58" s="1"/>
  <c r="C49" i="58"/>
  <c r="S49" i="58" s="1"/>
  <c r="C50" i="58"/>
  <c r="S50" i="58" s="1"/>
  <c r="C51" i="58"/>
  <c r="S51" i="58" s="1"/>
  <c r="C52" i="58"/>
  <c r="S52" i="58" s="1"/>
  <c r="C53" i="58"/>
  <c r="S53" i="58" s="1"/>
  <c r="C54" i="58"/>
  <c r="C55" i="58"/>
  <c r="C5" i="58"/>
  <c r="Y55" i="58"/>
  <c r="Y56" i="58" s="1"/>
  <c r="AJ54" i="58"/>
  <c r="Z54" i="58"/>
  <c r="AA54" i="58" s="1"/>
  <c r="U54" i="58"/>
  <c r="T54" i="58"/>
  <c r="S54" i="58"/>
  <c r="R54" i="58"/>
  <c r="Q54" i="58"/>
  <c r="W54" i="58" s="1"/>
  <c r="H54" i="58"/>
  <c r="G54" i="58"/>
  <c r="AJ53" i="58"/>
  <c r="Z53" i="58"/>
  <c r="Q53" i="58"/>
  <c r="H53" i="58"/>
  <c r="G53" i="58"/>
  <c r="AJ52" i="58"/>
  <c r="Z52" i="58"/>
  <c r="AB52" i="58" s="1"/>
  <c r="Q52" i="58"/>
  <c r="H52" i="58"/>
  <c r="G52" i="58"/>
  <c r="AJ51" i="58"/>
  <c r="Z51" i="58"/>
  <c r="R51" i="58"/>
  <c r="Q51" i="58"/>
  <c r="V51" i="58" s="1"/>
  <c r="H51" i="58"/>
  <c r="G51" i="58"/>
  <c r="AJ50" i="58"/>
  <c r="Z50" i="58"/>
  <c r="Q50" i="58"/>
  <c r="H50" i="58"/>
  <c r="G50" i="58"/>
  <c r="AJ49" i="58"/>
  <c r="Z49" i="58"/>
  <c r="U49" i="58"/>
  <c r="T49" i="58"/>
  <c r="Q49" i="58"/>
  <c r="W49" i="58" s="1"/>
  <c r="H49" i="58"/>
  <c r="G49" i="58"/>
  <c r="AJ48" i="58"/>
  <c r="Z48" i="58"/>
  <c r="S48" i="58"/>
  <c r="Q48" i="58"/>
  <c r="H48" i="58"/>
  <c r="G48" i="58"/>
  <c r="AJ47" i="58"/>
  <c r="Z47" i="58"/>
  <c r="AB47" i="58" s="1"/>
  <c r="S47" i="58"/>
  <c r="R47" i="58"/>
  <c r="Q47" i="58"/>
  <c r="H47" i="58"/>
  <c r="G47" i="58"/>
  <c r="AJ46" i="58"/>
  <c r="Z46" i="58"/>
  <c r="Q46" i="58"/>
  <c r="H46" i="58"/>
  <c r="G46" i="58"/>
  <c r="AJ45" i="58"/>
  <c r="Z45" i="58"/>
  <c r="AB45" i="58" s="1"/>
  <c r="U45" i="58"/>
  <c r="T45" i="58"/>
  <c r="S45" i="58"/>
  <c r="R45" i="58"/>
  <c r="Q45" i="58"/>
  <c r="H45" i="58"/>
  <c r="G45" i="58"/>
  <c r="AJ44" i="58"/>
  <c r="AB44" i="58"/>
  <c r="AA44" i="58"/>
  <c r="Z44" i="58"/>
  <c r="U44" i="58"/>
  <c r="T44" i="58"/>
  <c r="S44" i="58"/>
  <c r="R44" i="58"/>
  <c r="Q44" i="58"/>
  <c r="W44" i="58" s="1"/>
  <c r="H44" i="58"/>
  <c r="G44" i="58"/>
  <c r="AJ43" i="58"/>
  <c r="AJ40" i="58" s="1"/>
  <c r="Z43" i="58"/>
  <c r="T43" i="58"/>
  <c r="R43" i="58"/>
  <c r="Q43" i="58"/>
  <c r="W43" i="58" s="1"/>
  <c r="H43" i="58"/>
  <c r="G43" i="58"/>
  <c r="AJ42" i="58"/>
  <c r="Z42" i="58"/>
  <c r="W42" i="58"/>
  <c r="V42" i="58"/>
  <c r="U42" i="58"/>
  <c r="T42" i="58"/>
  <c r="Q42" i="58"/>
  <c r="AJ41" i="58"/>
  <c r="Z41" i="58"/>
  <c r="S41" i="58"/>
  <c r="R41" i="58"/>
  <c r="Q41" i="58"/>
  <c r="H41" i="58"/>
  <c r="G41" i="58"/>
  <c r="AI40" i="58"/>
  <c r="AH40" i="58"/>
  <c r="AG40" i="58"/>
  <c r="AF40" i="58"/>
  <c r="AE40" i="58"/>
  <c r="AE55" i="58" s="1"/>
  <c r="AD40" i="58"/>
  <c r="Y40" i="58"/>
  <c r="U40" i="58"/>
  <c r="Q40" i="58"/>
  <c r="P40" i="58"/>
  <c r="I40" i="58"/>
  <c r="Z40" i="58" s="1"/>
  <c r="F40" i="58"/>
  <c r="E40" i="58"/>
  <c r="H40" i="58" s="1"/>
  <c r="AI39" i="58"/>
  <c r="AI55" i="58" s="1"/>
  <c r="AH39" i="58"/>
  <c r="AH55" i="58" s="1"/>
  <c r="AH56" i="58" s="1"/>
  <c r="AG39" i="58"/>
  <c r="AG55" i="58" s="1"/>
  <c r="AG56" i="58" s="1"/>
  <c r="AF39" i="58"/>
  <c r="AF55" i="58" s="1"/>
  <c r="AF56" i="58" s="1"/>
  <c r="AE39" i="58"/>
  <c r="AD39" i="58"/>
  <c r="Y39" i="58"/>
  <c r="P39" i="58"/>
  <c r="I39" i="58"/>
  <c r="T39" i="58" s="1"/>
  <c r="F39" i="58"/>
  <c r="E39" i="58"/>
  <c r="AJ38" i="58"/>
  <c r="Z38" i="58"/>
  <c r="S38" i="58"/>
  <c r="R38" i="58"/>
  <c r="Q38" i="58"/>
  <c r="H38" i="58"/>
  <c r="G38" i="58"/>
  <c r="AJ37" i="58"/>
  <c r="Z37" i="58"/>
  <c r="Q37" i="58"/>
  <c r="H37" i="58"/>
  <c r="G37" i="58"/>
  <c r="AJ36" i="58"/>
  <c r="Z36" i="58"/>
  <c r="Q36" i="58"/>
  <c r="H36" i="58"/>
  <c r="G36" i="58"/>
  <c r="AJ35" i="58"/>
  <c r="Z35" i="58"/>
  <c r="Q35" i="58"/>
  <c r="H35" i="58"/>
  <c r="G35" i="58"/>
  <c r="AJ34" i="58"/>
  <c r="Z34" i="58"/>
  <c r="Q34" i="58"/>
  <c r="H34" i="58"/>
  <c r="G34" i="58"/>
  <c r="AJ33" i="58"/>
  <c r="AB33" i="58"/>
  <c r="Z33" i="58"/>
  <c r="S33" i="58"/>
  <c r="R33" i="58"/>
  <c r="Q33" i="58"/>
  <c r="H33" i="58"/>
  <c r="G33" i="58"/>
  <c r="AB32" i="58"/>
  <c r="AA32" i="58"/>
  <c r="Z32" i="58"/>
  <c r="U32" i="58"/>
  <c r="T32" i="58"/>
  <c r="R32" i="58"/>
  <c r="Q32" i="58"/>
  <c r="AJ31" i="58"/>
  <c r="Z31" i="58"/>
  <c r="S31" i="58"/>
  <c r="Q31" i="58"/>
  <c r="H31" i="58"/>
  <c r="G31" i="58"/>
  <c r="AJ30" i="58"/>
  <c r="Z30" i="58"/>
  <c r="AB30" i="58" s="1"/>
  <c r="S30" i="58"/>
  <c r="R30" i="58"/>
  <c r="Q30" i="58"/>
  <c r="H30" i="58"/>
  <c r="G30" i="58"/>
  <c r="AJ29" i="58"/>
  <c r="Z29" i="58"/>
  <c r="AA29" i="58" s="1"/>
  <c r="U29" i="58"/>
  <c r="T29" i="58"/>
  <c r="R29" i="58"/>
  <c r="Q29" i="58"/>
  <c r="V29" i="58" s="1"/>
  <c r="H29" i="58"/>
  <c r="G29" i="58"/>
  <c r="AJ28" i="58"/>
  <c r="Z28" i="58"/>
  <c r="AB28" i="58" s="1"/>
  <c r="U28" i="58"/>
  <c r="T28" i="58"/>
  <c r="S28" i="58"/>
  <c r="Q28" i="58"/>
  <c r="V28" i="58" s="1"/>
  <c r="H28" i="58"/>
  <c r="G28" i="58"/>
  <c r="AJ27" i="58"/>
  <c r="Z27" i="58"/>
  <c r="T27" i="58"/>
  <c r="S27" i="58"/>
  <c r="R27" i="58"/>
  <c r="Q27" i="58"/>
  <c r="W27" i="58" s="1"/>
  <c r="H27" i="58"/>
  <c r="G27" i="58"/>
  <c r="AJ26" i="58"/>
  <c r="Z26" i="58"/>
  <c r="AB26" i="58" s="1"/>
  <c r="U26" i="58"/>
  <c r="T26" i="58"/>
  <c r="S26" i="58"/>
  <c r="R26" i="58"/>
  <c r="Q26" i="58"/>
  <c r="W26" i="58" s="1"/>
  <c r="H26" i="58"/>
  <c r="G26" i="58"/>
  <c r="AJ25" i="58"/>
  <c r="Z25" i="58"/>
  <c r="T25" i="58"/>
  <c r="S25" i="58"/>
  <c r="Q25" i="58"/>
  <c r="H25" i="58"/>
  <c r="G25" i="58"/>
  <c r="AJ24" i="58"/>
  <c r="Z24" i="58"/>
  <c r="AB24" i="58" s="1"/>
  <c r="W24" i="58"/>
  <c r="V24" i="58"/>
  <c r="U24" i="58"/>
  <c r="T24" i="58"/>
  <c r="S24" i="58"/>
  <c r="R24" i="58"/>
  <c r="Q24" i="58"/>
  <c r="H24" i="58"/>
  <c r="G24" i="58"/>
  <c r="AJ23" i="58"/>
  <c r="Z23" i="58"/>
  <c r="S23" i="58"/>
  <c r="R23" i="58"/>
  <c r="Q23" i="58"/>
  <c r="H23" i="58"/>
  <c r="G23" i="58"/>
  <c r="AJ22" i="58"/>
  <c r="Z22" i="58"/>
  <c r="AB22" i="58" s="1"/>
  <c r="U22" i="58"/>
  <c r="S22" i="58"/>
  <c r="R22" i="58"/>
  <c r="Q22" i="58"/>
  <c r="H22" i="58"/>
  <c r="G22" i="58"/>
  <c r="AJ21" i="58"/>
  <c r="Z21" i="58"/>
  <c r="Q21" i="58"/>
  <c r="H21" i="58"/>
  <c r="G21" i="58"/>
  <c r="AJ20" i="58"/>
  <c r="Z20" i="58"/>
  <c r="Q20" i="58"/>
  <c r="H20" i="58"/>
  <c r="G20" i="58"/>
  <c r="AJ19" i="58"/>
  <c r="Z19" i="58"/>
  <c r="Q19" i="58"/>
  <c r="H19" i="58"/>
  <c r="G19" i="58"/>
  <c r="AJ18" i="58"/>
  <c r="Z18" i="58"/>
  <c r="S18" i="58"/>
  <c r="R18" i="58"/>
  <c r="Q18" i="58"/>
  <c r="W18" i="58" s="1"/>
  <c r="H18" i="58"/>
  <c r="G18" i="58"/>
  <c r="AI17" i="58"/>
  <c r="AH17" i="58"/>
  <c r="AG17" i="58"/>
  <c r="AF17" i="58"/>
  <c r="AE17" i="58"/>
  <c r="AE56" i="58" s="1"/>
  <c r="AD17" i="58"/>
  <c r="Y17" i="58"/>
  <c r="P17" i="58"/>
  <c r="I17" i="58"/>
  <c r="R17" i="58" s="1"/>
  <c r="F17" i="58"/>
  <c r="E17" i="58"/>
  <c r="G17" i="58" s="1"/>
  <c r="AJ16" i="58"/>
  <c r="Z16" i="58"/>
  <c r="AB16" i="58" s="1"/>
  <c r="S16" i="58"/>
  <c r="R16" i="58"/>
  <c r="Q16" i="58"/>
  <c r="H16" i="58"/>
  <c r="G16" i="58"/>
  <c r="AJ15" i="58"/>
  <c r="Z15" i="58"/>
  <c r="T15" i="58"/>
  <c r="S15" i="58"/>
  <c r="Q15" i="58"/>
  <c r="V15" i="58" s="1"/>
  <c r="H15" i="58"/>
  <c r="G15" i="58"/>
  <c r="AJ14" i="58"/>
  <c r="Z14" i="58"/>
  <c r="AA14" i="58" s="1"/>
  <c r="T14" i="58"/>
  <c r="Q14" i="58"/>
  <c r="W14" i="58" s="1"/>
  <c r="H14" i="58"/>
  <c r="G14" i="58"/>
  <c r="AJ13" i="58"/>
  <c r="Z13" i="58"/>
  <c r="AB13" i="58" s="1"/>
  <c r="U13" i="58"/>
  <c r="T13" i="58"/>
  <c r="S13" i="58"/>
  <c r="R13" i="58"/>
  <c r="Q13" i="58"/>
  <c r="V13" i="58" s="1"/>
  <c r="H13" i="58"/>
  <c r="G13" i="58"/>
  <c r="AJ12" i="58"/>
  <c r="AA12" i="58"/>
  <c r="Z12" i="58"/>
  <c r="AB12" i="58" s="1"/>
  <c r="U12" i="58"/>
  <c r="T12" i="58"/>
  <c r="S12" i="58"/>
  <c r="R12" i="58"/>
  <c r="Q12" i="58"/>
  <c r="W12" i="58" s="1"/>
  <c r="H12" i="58"/>
  <c r="G12" i="58"/>
  <c r="AJ11" i="58"/>
  <c r="Z11" i="58"/>
  <c r="AB11" i="58" s="1"/>
  <c r="U11" i="58"/>
  <c r="T11" i="58"/>
  <c r="Q11" i="58"/>
  <c r="W11" i="58" s="1"/>
  <c r="H11" i="58"/>
  <c r="G11" i="58"/>
  <c r="AJ10" i="58"/>
  <c r="Z10" i="58"/>
  <c r="AA10" i="58" s="1"/>
  <c r="U10" i="58"/>
  <c r="T10" i="58"/>
  <c r="S10" i="58"/>
  <c r="R10" i="58"/>
  <c r="Q10" i="58"/>
  <c r="W10" i="58" s="1"/>
  <c r="H10" i="58"/>
  <c r="G10" i="58"/>
  <c r="AJ9" i="58"/>
  <c r="Z9" i="58"/>
  <c r="AB9" i="58" s="1"/>
  <c r="V9" i="58"/>
  <c r="U9" i="58"/>
  <c r="T9" i="58"/>
  <c r="S9" i="58"/>
  <c r="R9" i="58"/>
  <c r="Q9" i="58"/>
  <c r="W9" i="58" s="1"/>
  <c r="H9" i="58"/>
  <c r="G9" i="58"/>
  <c r="AJ8" i="58"/>
  <c r="Z8" i="58"/>
  <c r="AA8" i="58" s="1"/>
  <c r="U8" i="58"/>
  <c r="T8" i="58"/>
  <c r="S8" i="58"/>
  <c r="Q8" i="58"/>
  <c r="W8" i="58" s="1"/>
  <c r="H8" i="58"/>
  <c r="G8" i="58"/>
  <c r="AJ7" i="58"/>
  <c r="AB7" i="58"/>
  <c r="Z7" i="58"/>
  <c r="AA7" i="58" s="1"/>
  <c r="U7" i="58"/>
  <c r="T7" i="58"/>
  <c r="S7" i="58"/>
  <c r="R7" i="58"/>
  <c r="Q7" i="58"/>
  <c r="V7" i="58" s="1"/>
  <c r="H7" i="58"/>
  <c r="G7" i="58"/>
  <c r="AJ6" i="58"/>
  <c r="AB6" i="58"/>
  <c r="AA6" i="58"/>
  <c r="Z6" i="58"/>
  <c r="W6" i="58"/>
  <c r="U6" i="58"/>
  <c r="T6" i="58"/>
  <c r="S6" i="58"/>
  <c r="R6" i="58"/>
  <c r="Q6" i="58"/>
  <c r="V6" i="58" s="1"/>
  <c r="H6" i="58"/>
  <c r="G6" i="58"/>
  <c r="AJ5" i="58"/>
  <c r="Z5" i="58"/>
  <c r="T5" i="58"/>
  <c r="S5" i="58"/>
  <c r="R5" i="58"/>
  <c r="Q5" i="58"/>
  <c r="W5" i="58" s="1"/>
  <c r="H5" i="58"/>
  <c r="G5" i="58"/>
  <c r="O18" i="49"/>
  <c r="AF55" i="59" l="1"/>
  <c r="AF56" i="59" s="1"/>
  <c r="AG55" i="59"/>
  <c r="AG56" i="59" s="1"/>
  <c r="Z7" i="59"/>
  <c r="V14" i="59"/>
  <c r="U38" i="59"/>
  <c r="U33" i="59"/>
  <c r="U9" i="59"/>
  <c r="V29" i="59"/>
  <c r="F56" i="59"/>
  <c r="Z48" i="59"/>
  <c r="P17" i="59"/>
  <c r="U17" i="59" s="1"/>
  <c r="U24" i="59"/>
  <c r="Z35" i="59"/>
  <c r="H39" i="59"/>
  <c r="AA43" i="59"/>
  <c r="R39" i="59"/>
  <c r="X55" i="59"/>
  <c r="V42" i="59"/>
  <c r="I55" i="59"/>
  <c r="AA20" i="59"/>
  <c r="AA21" i="59"/>
  <c r="AA45" i="59"/>
  <c r="AC56" i="59"/>
  <c r="Z6" i="59"/>
  <c r="AA24" i="59"/>
  <c r="AH39" i="59"/>
  <c r="AA53" i="59"/>
  <c r="U23" i="59"/>
  <c r="U47" i="59"/>
  <c r="AA16" i="59"/>
  <c r="Z9" i="59"/>
  <c r="C55" i="59"/>
  <c r="AA31" i="59"/>
  <c r="V15" i="59"/>
  <c r="V30" i="59"/>
  <c r="T40" i="59"/>
  <c r="Z50" i="59"/>
  <c r="U41" i="59"/>
  <c r="AA47" i="59"/>
  <c r="Z5" i="59"/>
  <c r="V8" i="59"/>
  <c r="AA37" i="59"/>
  <c r="P40" i="59"/>
  <c r="V52" i="59"/>
  <c r="V34" i="59"/>
  <c r="O55" i="59"/>
  <c r="O56" i="59" s="1"/>
  <c r="U46" i="59"/>
  <c r="AE56" i="59"/>
  <c r="AH17" i="59"/>
  <c r="Q39" i="59"/>
  <c r="Y40" i="59"/>
  <c r="AA40" i="59" s="1"/>
  <c r="AH40" i="59"/>
  <c r="Z22" i="59"/>
  <c r="X56" i="59"/>
  <c r="AD55" i="59"/>
  <c r="AD56" i="59" s="1"/>
  <c r="AA49" i="59"/>
  <c r="E55" i="59"/>
  <c r="E56" i="59" s="1"/>
  <c r="S21" i="59"/>
  <c r="AA15" i="59"/>
  <c r="T21" i="59"/>
  <c r="D39" i="59"/>
  <c r="Z21" i="59"/>
  <c r="V31" i="59"/>
  <c r="V11" i="59"/>
  <c r="V16" i="59"/>
  <c r="S20" i="59"/>
  <c r="V28" i="59"/>
  <c r="T20" i="59"/>
  <c r="S26" i="59"/>
  <c r="S31" i="59"/>
  <c r="T31" i="59"/>
  <c r="Z20" i="59"/>
  <c r="Z31" i="59"/>
  <c r="AA11" i="59"/>
  <c r="T19" i="59"/>
  <c r="AA28" i="59"/>
  <c r="U15" i="59"/>
  <c r="Z16" i="59"/>
  <c r="U19" i="59"/>
  <c r="V10" i="59"/>
  <c r="AA13" i="59"/>
  <c r="V27" i="59"/>
  <c r="S30" i="59"/>
  <c r="Z19" i="59"/>
  <c r="V21" i="59"/>
  <c r="T17" i="59"/>
  <c r="AA17" i="59"/>
  <c r="Z17" i="59"/>
  <c r="AH55" i="59"/>
  <c r="V18" i="59"/>
  <c r="U18" i="59"/>
  <c r="Z25" i="59"/>
  <c r="AA10" i="59"/>
  <c r="Z15" i="59"/>
  <c r="Z30" i="59"/>
  <c r="Z34" i="59"/>
  <c r="Z42" i="59"/>
  <c r="Z52" i="59"/>
  <c r="P39" i="59"/>
  <c r="U13" i="59"/>
  <c r="U28" i="59"/>
  <c r="Z29" i="59"/>
  <c r="Z33" i="59"/>
  <c r="Z41" i="59"/>
  <c r="U37" i="59"/>
  <c r="Z38" i="59"/>
  <c r="G40" i="59"/>
  <c r="U45" i="59"/>
  <c r="Z46" i="59"/>
  <c r="AA14" i="59"/>
  <c r="U7" i="59"/>
  <c r="Z8" i="59"/>
  <c r="H17" i="59"/>
  <c r="AA18" i="59"/>
  <c r="U22" i="59"/>
  <c r="Z23" i="59"/>
  <c r="U32" i="59"/>
  <c r="U50" i="59"/>
  <c r="Z51" i="59"/>
  <c r="U12" i="59"/>
  <c r="Z13" i="59"/>
  <c r="U27" i="59"/>
  <c r="Z28" i="59"/>
  <c r="U36" i="59"/>
  <c r="Y39" i="59"/>
  <c r="U44" i="59"/>
  <c r="U54" i="59"/>
  <c r="U6" i="59"/>
  <c r="U21" i="59"/>
  <c r="U49" i="59"/>
  <c r="U11" i="59"/>
  <c r="Z12" i="59"/>
  <c r="Q17" i="59"/>
  <c r="U26" i="59"/>
  <c r="Z27" i="59"/>
  <c r="Q40" i="59"/>
  <c r="U16" i="59"/>
  <c r="R17" i="59"/>
  <c r="U31" i="59"/>
  <c r="U35" i="59"/>
  <c r="Z36" i="59"/>
  <c r="R40" i="59"/>
  <c r="U43" i="59"/>
  <c r="Z44" i="59"/>
  <c r="U53" i="59"/>
  <c r="Z54" i="59"/>
  <c r="U5" i="59"/>
  <c r="S17" i="59"/>
  <c r="U20" i="59"/>
  <c r="G39" i="59"/>
  <c r="S40" i="59"/>
  <c r="U48" i="59"/>
  <c r="U10" i="59"/>
  <c r="Z11" i="59"/>
  <c r="U25" i="59"/>
  <c r="Z26" i="59"/>
  <c r="AA27" i="58"/>
  <c r="AA42" i="58"/>
  <c r="U19" i="58"/>
  <c r="T23" i="58"/>
  <c r="U30" i="58"/>
  <c r="T46" i="58"/>
  <c r="T30" i="58"/>
  <c r="W46" i="58"/>
  <c r="W25" i="58"/>
  <c r="V30" i="58"/>
  <c r="W35" i="58"/>
  <c r="W38" i="58"/>
  <c r="AA23" i="58"/>
  <c r="V35" i="58"/>
  <c r="V41" i="58"/>
  <c r="AA46" i="58"/>
  <c r="V22" i="58"/>
  <c r="W19" i="58"/>
  <c r="AA25" i="58"/>
  <c r="U38" i="58"/>
  <c r="T41" i="58"/>
  <c r="U43" i="58"/>
  <c r="W23" i="58"/>
  <c r="AB15" i="58"/>
  <c r="AA19" i="58"/>
  <c r="AA38" i="58"/>
  <c r="AA43" i="58"/>
  <c r="W45" i="58"/>
  <c r="W47" i="58"/>
  <c r="W40" i="58"/>
  <c r="AB41" i="58"/>
  <c r="AA22" i="58"/>
  <c r="W52" i="58"/>
  <c r="AB20" i="58"/>
  <c r="AA16" i="58"/>
  <c r="W29" i="58"/>
  <c r="AA45" i="58"/>
  <c r="AB31" i="58"/>
  <c r="AA11" i="58"/>
  <c r="V10" i="58"/>
  <c r="P55" i="58"/>
  <c r="P56" i="58" s="1"/>
  <c r="AI56" i="58"/>
  <c r="V47" i="58"/>
  <c r="AJ39" i="58"/>
  <c r="AJ55" i="58" s="1"/>
  <c r="AJ56" i="58" s="1"/>
  <c r="AB49" i="58"/>
  <c r="W15" i="58"/>
  <c r="Q17" i="58"/>
  <c r="V17" i="58" s="1"/>
  <c r="E55" i="58"/>
  <c r="R40" i="58"/>
  <c r="V44" i="58"/>
  <c r="Z17" i="58"/>
  <c r="AA26" i="58"/>
  <c r="F55" i="58"/>
  <c r="F56" i="58" s="1"/>
  <c r="S40" i="58"/>
  <c r="AJ17" i="58"/>
  <c r="T40" i="58"/>
  <c r="V43" i="58"/>
  <c r="AB54" i="58"/>
  <c r="AB27" i="58"/>
  <c r="V14" i="58"/>
  <c r="V40" i="58"/>
  <c r="AB5" i="58"/>
  <c r="V18" i="58"/>
  <c r="V25" i="58"/>
  <c r="AD55" i="58"/>
  <c r="AD56" i="58" s="1"/>
  <c r="AA49" i="58"/>
  <c r="AA35" i="58"/>
  <c r="U18" i="58"/>
  <c r="T34" i="58"/>
  <c r="AA21" i="58"/>
  <c r="U34" i="58"/>
  <c r="AB51" i="58"/>
  <c r="U53" i="58"/>
  <c r="U21" i="58"/>
  <c r="U37" i="58"/>
  <c r="T20" i="58"/>
  <c r="AB21" i="58"/>
  <c r="W31" i="58"/>
  <c r="V34" i="58"/>
  <c r="AA37" i="58"/>
  <c r="V53" i="58"/>
  <c r="V21" i="58"/>
  <c r="AB35" i="58"/>
  <c r="AA18" i="58"/>
  <c r="U20" i="58"/>
  <c r="W33" i="58"/>
  <c r="AB37" i="58"/>
  <c r="T48" i="58"/>
  <c r="W53" i="58"/>
  <c r="W16" i="58"/>
  <c r="AB18" i="58"/>
  <c r="V20" i="58"/>
  <c r="T31" i="58"/>
  <c r="AA34" i="58"/>
  <c r="T36" i="58"/>
  <c r="U48" i="58"/>
  <c r="AB53" i="58"/>
  <c r="W20" i="58"/>
  <c r="U31" i="58"/>
  <c r="U36" i="58"/>
  <c r="V48" i="58"/>
  <c r="W50" i="58"/>
  <c r="T18" i="58"/>
  <c r="U51" i="58"/>
  <c r="T33" i="58"/>
  <c r="V36" i="58"/>
  <c r="W48" i="58"/>
  <c r="T50" i="58"/>
  <c r="T52" i="58"/>
  <c r="T16" i="58"/>
  <c r="AA20" i="58"/>
  <c r="AA31" i="58"/>
  <c r="U33" i="58"/>
  <c r="W36" i="58"/>
  <c r="AB48" i="58"/>
  <c r="U50" i="58"/>
  <c r="U52" i="58"/>
  <c r="U16" i="58"/>
  <c r="V33" i="58"/>
  <c r="AA50" i="58"/>
  <c r="V52" i="58"/>
  <c r="T19" i="58"/>
  <c r="T35" i="58"/>
  <c r="AA36" i="58"/>
  <c r="T47" i="58"/>
  <c r="W21" i="58"/>
  <c r="V37" i="58"/>
  <c r="V32" i="58"/>
  <c r="AA52" i="58"/>
  <c r="D56" i="58"/>
  <c r="U5" i="58"/>
  <c r="V5" i="58"/>
  <c r="AA5" i="58"/>
  <c r="H17" i="58"/>
  <c r="R21" i="58"/>
  <c r="R53" i="58"/>
  <c r="R36" i="58"/>
  <c r="R50" i="58"/>
  <c r="R35" i="58"/>
  <c r="R52" i="58"/>
  <c r="S20" i="58"/>
  <c r="R37" i="58"/>
  <c r="R49" i="58"/>
  <c r="R19" i="58"/>
  <c r="R42" i="58"/>
  <c r="C56" i="58"/>
  <c r="S46" i="58"/>
  <c r="R11" i="58"/>
  <c r="S14" i="58"/>
  <c r="R34" i="58"/>
  <c r="AA40" i="58"/>
  <c r="AB40" i="58"/>
  <c r="E56" i="58"/>
  <c r="AB17" i="58"/>
  <c r="AA17" i="58"/>
  <c r="AB10" i="58"/>
  <c r="U39" i="58"/>
  <c r="V45" i="58"/>
  <c r="W7" i="58"/>
  <c r="AB8" i="58"/>
  <c r="V12" i="58"/>
  <c r="AA13" i="58"/>
  <c r="W22" i="58"/>
  <c r="AB23" i="58"/>
  <c r="V27" i="58"/>
  <c r="AA28" i="58"/>
  <c r="W32" i="58"/>
  <c r="W37" i="58"/>
  <c r="AB38" i="58"/>
  <c r="G40" i="58"/>
  <c r="AA41" i="58"/>
  <c r="AB46" i="58"/>
  <c r="V50" i="58"/>
  <c r="AA51" i="58"/>
  <c r="I55" i="58"/>
  <c r="W13" i="58"/>
  <c r="W28" i="58"/>
  <c r="AA53" i="58"/>
  <c r="W41" i="58"/>
  <c r="Z39" i="58"/>
  <c r="V26" i="58"/>
  <c r="V49" i="58"/>
  <c r="V11" i="58"/>
  <c r="V16" i="58"/>
  <c r="V31" i="58"/>
  <c r="V54" i="58"/>
  <c r="AB25" i="58"/>
  <c r="T17" i="58"/>
  <c r="AA15" i="58"/>
  <c r="AA30" i="58"/>
  <c r="W51" i="58"/>
  <c r="U17" i="58"/>
  <c r="G39" i="58"/>
  <c r="Q39" i="58"/>
  <c r="H39" i="58"/>
  <c r="V8" i="58"/>
  <c r="AA9" i="58"/>
  <c r="AB19" i="58"/>
  <c r="V23" i="58"/>
  <c r="AA24" i="58"/>
  <c r="AB34" i="58"/>
  <c r="V38" i="58"/>
  <c r="S39" i="58"/>
  <c r="AB42" i="58"/>
  <c r="V46" i="58"/>
  <c r="AA47" i="58"/>
  <c r="R39" i="58"/>
  <c r="G2" i="30"/>
  <c r="Y52" i="49"/>
  <c r="Z52" i="49" s="1"/>
  <c r="P12" i="49"/>
  <c r="V17" i="59" l="1"/>
  <c r="P55" i="59"/>
  <c r="U55" i="59" s="1"/>
  <c r="H55" i="59"/>
  <c r="G55" i="59"/>
  <c r="Q55" i="59"/>
  <c r="I56" i="59"/>
  <c r="H56" i="59" s="1"/>
  <c r="Y55" i="59"/>
  <c r="Z55" i="59" s="1"/>
  <c r="U40" i="59"/>
  <c r="V40" i="59"/>
  <c r="Z40" i="59"/>
  <c r="R55" i="59"/>
  <c r="C56" i="59"/>
  <c r="R56" i="59" s="1"/>
  <c r="AH56" i="59"/>
  <c r="D55" i="59"/>
  <c r="T39" i="59"/>
  <c r="S39" i="59"/>
  <c r="AA39" i="59"/>
  <c r="Z39" i="59"/>
  <c r="G56" i="59"/>
  <c r="V55" i="59"/>
  <c r="V39" i="59"/>
  <c r="U39" i="59"/>
  <c r="W17" i="58"/>
  <c r="AB39" i="58"/>
  <c r="AA39" i="58"/>
  <c r="V39" i="58"/>
  <c r="W39" i="58"/>
  <c r="U55" i="58"/>
  <c r="T55" i="58"/>
  <c r="S55" i="58"/>
  <c r="Z55" i="58"/>
  <c r="R55" i="58"/>
  <c r="Q55" i="58"/>
  <c r="I56" i="58"/>
  <c r="G56" i="58" s="1"/>
  <c r="H55" i="58"/>
  <c r="G55" i="58"/>
  <c r="AA52" i="49"/>
  <c r="G52" i="48"/>
  <c r="H52" i="48"/>
  <c r="Z52" i="48"/>
  <c r="AA55" i="59" l="1"/>
  <c r="Y56" i="59"/>
  <c r="P56" i="59"/>
  <c r="Q56" i="59"/>
  <c r="T55" i="59"/>
  <c r="D56" i="59"/>
  <c r="Z56" i="59" s="1"/>
  <c r="V56" i="59"/>
  <c r="H56" i="58"/>
  <c r="W55" i="58"/>
  <c r="V55" i="58"/>
  <c r="R56" i="58"/>
  <c r="Q56" i="58"/>
  <c r="S56" i="58"/>
  <c r="Z56" i="58"/>
  <c r="T56" i="58"/>
  <c r="U56" i="58"/>
  <c r="AB55" i="58"/>
  <c r="AA55" i="58"/>
  <c r="T52" i="49"/>
  <c r="S52" i="49"/>
  <c r="R52" i="49"/>
  <c r="Q52" i="49"/>
  <c r="P52" i="49"/>
  <c r="V52" i="49" s="1"/>
  <c r="AH52" i="49"/>
  <c r="U56" i="59" l="1"/>
  <c r="S56" i="59"/>
  <c r="T56" i="59"/>
  <c r="AA56" i="59"/>
  <c r="AB56" i="58"/>
  <c r="AA56" i="58"/>
  <c r="W56" i="58"/>
  <c r="V56" i="58"/>
  <c r="U52" i="49"/>
  <c r="AA32" i="51"/>
  <c r="Z32" i="51"/>
  <c r="AB32" i="51" s="1"/>
  <c r="U32" i="51"/>
  <c r="T32" i="51"/>
  <c r="S32" i="51"/>
  <c r="R32" i="51"/>
  <c r="Q32" i="51"/>
  <c r="W32" i="51" s="1"/>
  <c r="V32" i="51" l="1"/>
  <c r="Y32" i="50"/>
  <c r="AA32" i="50"/>
  <c r="Z32" i="50"/>
  <c r="V32" i="50"/>
  <c r="U32" i="50"/>
  <c r="T32" i="50"/>
  <c r="S32" i="50"/>
  <c r="R32" i="50"/>
  <c r="Q32" i="50"/>
  <c r="P32" i="50"/>
  <c r="P32" i="49" l="1"/>
  <c r="U32" i="49" s="1"/>
  <c r="Z32" i="49"/>
  <c r="AA32" i="49"/>
  <c r="Q32" i="49"/>
  <c r="R32" i="49"/>
  <c r="S32" i="49"/>
  <c r="T32" i="49"/>
  <c r="V32" i="49" l="1"/>
  <c r="S31" i="48"/>
  <c r="Q31" i="48"/>
  <c r="Q33" i="48" l="1"/>
  <c r="Q52" i="48" l="1"/>
  <c r="AJ8" i="48" l="1"/>
  <c r="P26" i="51"/>
  <c r="P25" i="51"/>
  <c r="AB52" i="48" l="1"/>
  <c r="AA52" i="48"/>
  <c r="AJ52" i="48"/>
  <c r="W52" i="48"/>
  <c r="V52" i="48"/>
  <c r="U52" i="48"/>
  <c r="T52" i="48"/>
  <c r="S52" i="48"/>
  <c r="R52" i="48"/>
  <c r="AH411" i="30"/>
  <c r="AG411" i="30"/>
  <c r="AF411" i="30"/>
  <c r="AE411" i="30"/>
  <c r="AD411" i="30"/>
  <c r="AC411" i="30"/>
  <c r="AB411" i="30"/>
  <c r="AA411" i="30"/>
  <c r="Z411" i="30"/>
  <c r="Y411" i="30"/>
  <c r="X411" i="30"/>
  <c r="W411" i="30"/>
  <c r="V411" i="30"/>
  <c r="U411" i="30"/>
  <c r="T411" i="30"/>
  <c r="S411" i="30"/>
  <c r="R411" i="30"/>
  <c r="Q411" i="30"/>
  <c r="P411" i="30"/>
  <c r="O411" i="30"/>
  <c r="N411" i="30"/>
  <c r="M411" i="30"/>
  <c r="L411" i="30"/>
  <c r="K411" i="30"/>
  <c r="J411" i="30"/>
  <c r="I411" i="30"/>
  <c r="H411" i="30"/>
  <c r="G411" i="30"/>
  <c r="F411" i="30"/>
  <c r="E411" i="30"/>
  <c r="D411" i="30"/>
  <c r="AH410" i="30"/>
  <c r="AG410" i="30"/>
  <c r="AF410" i="30"/>
  <c r="AE410" i="30"/>
  <c r="AD410" i="30"/>
  <c r="AC410" i="30"/>
  <c r="AB410" i="30"/>
  <c r="AA410" i="30"/>
  <c r="Z410" i="30"/>
  <c r="Y410" i="30"/>
  <c r="X410" i="30"/>
  <c r="W410" i="30"/>
  <c r="V410" i="30"/>
  <c r="U410" i="30"/>
  <c r="T410" i="30"/>
  <c r="S410" i="30"/>
  <c r="R410" i="30"/>
  <c r="Q410" i="30"/>
  <c r="P410" i="30"/>
  <c r="O410" i="30"/>
  <c r="N410" i="30"/>
  <c r="M410" i="30"/>
  <c r="L410" i="30"/>
  <c r="K410" i="30"/>
  <c r="J410" i="30"/>
  <c r="I410" i="30"/>
  <c r="H410" i="30"/>
  <c r="G410" i="30"/>
  <c r="F410" i="30"/>
  <c r="E410" i="30"/>
  <c r="D410" i="30"/>
  <c r="AH409" i="30"/>
  <c r="AG409" i="30"/>
  <c r="AF409" i="30"/>
  <c r="AE409" i="30"/>
  <c r="AD409" i="30"/>
  <c r="AC409" i="30"/>
  <c r="AB409" i="30"/>
  <c r="AA409" i="30"/>
  <c r="Z409" i="30"/>
  <c r="Y409" i="30"/>
  <c r="X409" i="30"/>
  <c r="W409" i="30"/>
  <c r="V409" i="30"/>
  <c r="U409" i="30"/>
  <c r="T409" i="30"/>
  <c r="S409" i="30"/>
  <c r="R409" i="30"/>
  <c r="Q409" i="30"/>
  <c r="P409" i="30"/>
  <c r="O409" i="30"/>
  <c r="N409" i="30"/>
  <c r="M409" i="30"/>
  <c r="L409" i="30"/>
  <c r="K409" i="30"/>
  <c r="J409" i="30"/>
  <c r="I409" i="30"/>
  <c r="H409" i="30"/>
  <c r="G409" i="30"/>
  <c r="F409" i="30"/>
  <c r="E409" i="30"/>
  <c r="D409" i="30"/>
  <c r="S408" i="30"/>
  <c r="R408" i="30"/>
  <c r="Q408" i="30"/>
  <c r="O408" i="30"/>
  <c r="N408" i="30"/>
  <c r="M408" i="30"/>
  <c r="J408" i="30"/>
  <c r="I408" i="30"/>
  <c r="H408" i="30"/>
  <c r="F408" i="30"/>
  <c r="E408" i="30"/>
  <c r="D408" i="30"/>
  <c r="S406" i="30"/>
  <c r="R406" i="30"/>
  <c r="Q406" i="30"/>
  <c r="O406" i="30"/>
  <c r="N406" i="30"/>
  <c r="M406" i="30"/>
  <c r="J406" i="30"/>
  <c r="I406" i="30"/>
  <c r="H406" i="30"/>
  <c r="F406" i="30"/>
  <c r="E406" i="30"/>
  <c r="D406" i="30"/>
  <c r="Z406" i="30" s="1"/>
  <c r="S404" i="30"/>
  <c r="R404" i="30"/>
  <c r="Q404" i="30"/>
  <c r="O404" i="30"/>
  <c r="N404" i="30"/>
  <c r="M404" i="30"/>
  <c r="J404" i="30"/>
  <c r="I404" i="30"/>
  <c r="H404" i="30"/>
  <c r="F404" i="30"/>
  <c r="E404" i="30"/>
  <c r="D404" i="30"/>
  <c r="Z404" i="30" s="1"/>
  <c r="K408" i="30" l="1"/>
  <c r="K406" i="30"/>
  <c r="G404" i="30"/>
  <c r="K404" i="30"/>
  <c r="AA408" i="30"/>
  <c r="G406" i="30"/>
  <c r="P404" i="30"/>
  <c r="T406" i="30"/>
  <c r="U406" i="30" s="1"/>
  <c r="T408" i="30"/>
  <c r="W404" i="30"/>
  <c r="W406" i="30"/>
  <c r="Y408" i="30"/>
  <c r="T404" i="30"/>
  <c r="U404" i="30" s="1"/>
  <c r="V404" i="30" s="1"/>
  <c r="X404" i="30"/>
  <c r="X406" i="30"/>
  <c r="Z408" i="30"/>
  <c r="P406" i="30"/>
  <c r="Y404" i="30"/>
  <c r="Y406" i="30"/>
  <c r="AF406" i="30"/>
  <c r="AD408" i="30"/>
  <c r="AF404" i="30"/>
  <c r="P408" i="30"/>
  <c r="AA404" i="30"/>
  <c r="AA406" i="30"/>
  <c r="U408" i="30"/>
  <c r="G408" i="30"/>
  <c r="L408" i="30" s="1"/>
  <c r="AE408" i="30"/>
  <c r="AF408" i="30"/>
  <c r="AG408" i="30"/>
  <c r="AH408" i="30"/>
  <c r="W408" i="30"/>
  <c r="X408" i="30"/>
  <c r="AC408" i="30"/>
  <c r="AB408" i="30"/>
  <c r="AG406" i="30"/>
  <c r="AH406" i="30"/>
  <c r="AB406" i="30"/>
  <c r="AC406" i="30"/>
  <c r="AD406" i="30"/>
  <c r="AE406" i="30"/>
  <c r="L404" i="30"/>
  <c r="AG404" i="30"/>
  <c r="AH404" i="30"/>
  <c r="AB404" i="30"/>
  <c r="AC404" i="30"/>
  <c r="AD404" i="30"/>
  <c r="AE404" i="30"/>
  <c r="Q27" i="48"/>
  <c r="V27" i="48" s="1"/>
  <c r="T30" i="48"/>
  <c r="L406" i="30" l="1"/>
  <c r="V406" i="30" s="1"/>
  <c r="V408" i="30"/>
  <c r="G7" i="56"/>
  <c r="H7" i="56"/>
  <c r="Q7" i="56"/>
  <c r="R7" i="56"/>
  <c r="S7" i="56"/>
  <c r="T7" i="56"/>
  <c r="Y7" i="56"/>
  <c r="I17" i="56"/>
  <c r="P7" i="56"/>
  <c r="P5" i="47"/>
  <c r="G34" i="49" l="1"/>
  <c r="H34" i="49"/>
  <c r="Q34" i="49"/>
  <c r="R34" i="49"/>
  <c r="S34" i="49"/>
  <c r="T34" i="49"/>
  <c r="Y34" i="49"/>
  <c r="P34" i="49"/>
  <c r="S425" i="30" l="1"/>
  <c r="Q425" i="30"/>
  <c r="S416" i="30"/>
  <c r="Q416" i="30"/>
  <c r="S398" i="30"/>
  <c r="Q398" i="30"/>
  <c r="S389" i="30"/>
  <c r="Q389" i="30"/>
  <c r="S380" i="30"/>
  <c r="Q380" i="30"/>
  <c r="S371" i="30"/>
  <c r="Q371" i="30"/>
  <c r="S362" i="30"/>
  <c r="Q362" i="30"/>
  <c r="S353" i="30"/>
  <c r="Q353" i="30"/>
  <c r="S344" i="30"/>
  <c r="Q344" i="30"/>
  <c r="S335" i="30"/>
  <c r="Q335" i="30"/>
  <c r="S326" i="30"/>
  <c r="Q326" i="30"/>
  <c r="S317" i="30"/>
  <c r="Q317" i="30"/>
  <c r="S308" i="30"/>
  <c r="Q308" i="30"/>
  <c r="S298" i="30"/>
  <c r="Q298" i="30"/>
  <c r="S289" i="30"/>
  <c r="Q289" i="30"/>
  <c r="S280" i="30"/>
  <c r="Q280" i="30"/>
  <c r="S271" i="30"/>
  <c r="Q271" i="30"/>
  <c r="S262" i="30"/>
  <c r="Q262" i="30"/>
  <c r="S253" i="30"/>
  <c r="Q253" i="30"/>
  <c r="S235" i="30"/>
  <c r="Q235" i="30"/>
  <c r="S226" i="30"/>
  <c r="Q226" i="30"/>
  <c r="S217" i="30"/>
  <c r="Q217" i="30"/>
  <c r="S208" i="30"/>
  <c r="Q208" i="30"/>
  <c r="S199" i="30"/>
  <c r="Q199" i="30"/>
  <c r="S190" i="30"/>
  <c r="Q190" i="30"/>
  <c r="S181" i="30"/>
  <c r="Q181" i="30"/>
  <c r="S172" i="30"/>
  <c r="Q172" i="30"/>
  <c r="S163" i="30"/>
  <c r="Q163" i="30"/>
  <c r="S154" i="30"/>
  <c r="Q154" i="30"/>
  <c r="S145" i="30"/>
  <c r="Q145" i="30"/>
  <c r="S136" i="30"/>
  <c r="Q136" i="30"/>
  <c r="S127" i="30"/>
  <c r="Q127" i="30"/>
  <c r="S118" i="30"/>
  <c r="Q118" i="30"/>
  <c r="S108" i="30"/>
  <c r="Q108" i="30"/>
  <c r="S90" i="30"/>
  <c r="Q90" i="30"/>
  <c r="S81" i="30"/>
  <c r="Q81" i="30"/>
  <c r="S72" i="30"/>
  <c r="Q72" i="30"/>
  <c r="S54" i="30"/>
  <c r="Q54" i="30"/>
  <c r="S36" i="30"/>
  <c r="Q36" i="30"/>
  <c r="R27" i="30"/>
  <c r="S18" i="30"/>
  <c r="Q18" i="30"/>
  <c r="O425" i="30"/>
  <c r="N425" i="30"/>
  <c r="M425" i="30"/>
  <c r="O416" i="30"/>
  <c r="N416" i="30"/>
  <c r="M416" i="30"/>
  <c r="O398" i="30"/>
  <c r="N398" i="30"/>
  <c r="M398" i="30"/>
  <c r="O389" i="30"/>
  <c r="N389" i="30"/>
  <c r="M389" i="30"/>
  <c r="O380" i="30"/>
  <c r="N380" i="30"/>
  <c r="M380" i="30"/>
  <c r="O371" i="30"/>
  <c r="N371" i="30"/>
  <c r="M371" i="30"/>
  <c r="O362" i="30"/>
  <c r="N362" i="30"/>
  <c r="M362" i="30"/>
  <c r="O353" i="30"/>
  <c r="N353" i="30"/>
  <c r="M353" i="30"/>
  <c r="O344" i="30"/>
  <c r="N344" i="30"/>
  <c r="M344" i="30"/>
  <c r="O335" i="30"/>
  <c r="N335" i="30"/>
  <c r="M335" i="30"/>
  <c r="O326" i="30"/>
  <c r="N326" i="30"/>
  <c r="M326" i="30"/>
  <c r="O317" i="30"/>
  <c r="N317" i="30"/>
  <c r="M317" i="30"/>
  <c r="O308" i="30"/>
  <c r="N308" i="30"/>
  <c r="M308" i="30"/>
  <c r="O298" i="30"/>
  <c r="N298" i="30"/>
  <c r="M298" i="30"/>
  <c r="O289" i="30"/>
  <c r="N289" i="30"/>
  <c r="M289" i="30"/>
  <c r="O280" i="30"/>
  <c r="N280" i="30"/>
  <c r="M280" i="30"/>
  <c r="O271" i="30"/>
  <c r="N271" i="30"/>
  <c r="M271" i="30"/>
  <c r="O262" i="30"/>
  <c r="N262" i="30"/>
  <c r="M262" i="30"/>
  <c r="O253" i="30"/>
  <c r="N253" i="30"/>
  <c r="M253" i="30"/>
  <c r="O235" i="30"/>
  <c r="N235" i="30"/>
  <c r="M235" i="30"/>
  <c r="O226" i="30"/>
  <c r="N226" i="30"/>
  <c r="M226" i="30"/>
  <c r="O217" i="30"/>
  <c r="N217" i="30"/>
  <c r="M217" i="30"/>
  <c r="O208" i="30"/>
  <c r="N208" i="30"/>
  <c r="M208" i="30"/>
  <c r="O199" i="30"/>
  <c r="N199" i="30"/>
  <c r="M199" i="30"/>
  <c r="O190" i="30"/>
  <c r="N190" i="30"/>
  <c r="M190" i="30"/>
  <c r="O181" i="30"/>
  <c r="N181" i="30"/>
  <c r="M181" i="30"/>
  <c r="O172" i="30"/>
  <c r="N172" i="30"/>
  <c r="M172" i="30"/>
  <c r="O163" i="30"/>
  <c r="N163" i="30"/>
  <c r="M163" i="30"/>
  <c r="O154" i="30"/>
  <c r="N154" i="30"/>
  <c r="M154" i="30"/>
  <c r="O145" i="30"/>
  <c r="N145" i="30"/>
  <c r="M145" i="30"/>
  <c r="O136" i="30"/>
  <c r="N136" i="30"/>
  <c r="M136" i="30"/>
  <c r="O127" i="30"/>
  <c r="N127" i="30"/>
  <c r="M127" i="30"/>
  <c r="O118" i="30"/>
  <c r="N118" i="30"/>
  <c r="M118" i="30"/>
  <c r="O108" i="30"/>
  <c r="N108" i="30"/>
  <c r="M108" i="30"/>
  <c r="O90" i="30"/>
  <c r="N90" i="30"/>
  <c r="M90" i="30"/>
  <c r="O81" i="30"/>
  <c r="N81" i="30"/>
  <c r="M81" i="30"/>
  <c r="O72" i="30"/>
  <c r="N72" i="30"/>
  <c r="M72" i="30"/>
  <c r="O54" i="30"/>
  <c r="N54" i="30"/>
  <c r="M54" i="30"/>
  <c r="O36" i="30"/>
  <c r="N36" i="30"/>
  <c r="M36" i="30"/>
  <c r="O18" i="30"/>
  <c r="N18" i="30"/>
  <c r="M18" i="30"/>
  <c r="Z32" i="48" l="1"/>
  <c r="AB32" i="48" s="1"/>
  <c r="U32" i="48"/>
  <c r="T32" i="48"/>
  <c r="S32" i="48"/>
  <c r="R32" i="48"/>
  <c r="Q32" i="48"/>
  <c r="W32" i="48" s="1"/>
  <c r="AH32" i="47"/>
  <c r="T32" i="47"/>
  <c r="S32" i="47"/>
  <c r="R32" i="47"/>
  <c r="Q32" i="47"/>
  <c r="P32" i="47"/>
  <c r="V32" i="47" s="1"/>
  <c r="E244" i="30"/>
  <c r="E247" i="30" s="1"/>
  <c r="S241" i="30"/>
  <c r="R241" i="30"/>
  <c r="Q241" i="30"/>
  <c r="O241" i="30"/>
  <c r="N241" i="30"/>
  <c r="M241" i="30"/>
  <c r="J241" i="30"/>
  <c r="I241" i="30"/>
  <c r="H241" i="30"/>
  <c r="F241" i="30"/>
  <c r="E241" i="30"/>
  <c r="D241" i="30"/>
  <c r="AH248" i="30"/>
  <c r="AG248" i="30"/>
  <c r="AF248" i="30"/>
  <c r="AE248" i="30"/>
  <c r="AD248" i="30"/>
  <c r="AC248" i="30"/>
  <c r="AB248" i="30"/>
  <c r="AA248" i="30"/>
  <c r="Z248" i="30"/>
  <c r="Y248" i="30"/>
  <c r="X248" i="30"/>
  <c r="W248" i="30"/>
  <c r="V248" i="30"/>
  <c r="U248" i="30"/>
  <c r="T248" i="30"/>
  <c r="S248" i="30"/>
  <c r="R248" i="30"/>
  <c r="Q248" i="30"/>
  <c r="P248" i="30"/>
  <c r="O248" i="30"/>
  <c r="N248" i="30"/>
  <c r="M248" i="30"/>
  <c r="L248" i="30"/>
  <c r="K248" i="30"/>
  <c r="J248" i="30"/>
  <c r="I248" i="30"/>
  <c r="H248" i="30"/>
  <c r="D248" i="30"/>
  <c r="AH247" i="30"/>
  <c r="AG247" i="30"/>
  <c r="AF247" i="30"/>
  <c r="AE247" i="30"/>
  <c r="AD247" i="30"/>
  <c r="AC247" i="30"/>
  <c r="AB247" i="30"/>
  <c r="AA247" i="30"/>
  <c r="Z247" i="30"/>
  <c r="Y247" i="30"/>
  <c r="X247" i="30"/>
  <c r="W247" i="30"/>
  <c r="V247" i="30"/>
  <c r="U247" i="30"/>
  <c r="T247" i="30"/>
  <c r="S247" i="30"/>
  <c r="R247" i="30"/>
  <c r="Q247" i="30"/>
  <c r="P247" i="30"/>
  <c r="O247" i="30"/>
  <c r="N247" i="30"/>
  <c r="M247" i="30"/>
  <c r="L247" i="30"/>
  <c r="K247" i="30"/>
  <c r="J247" i="30"/>
  <c r="I247" i="30"/>
  <c r="H247" i="30"/>
  <c r="D247" i="30"/>
  <c r="AH246" i="30"/>
  <c r="AG246" i="30"/>
  <c r="AF246" i="30"/>
  <c r="AE246" i="30"/>
  <c r="AD246" i="30"/>
  <c r="AC246" i="30"/>
  <c r="AB246" i="30"/>
  <c r="AA246" i="30"/>
  <c r="Z246" i="30"/>
  <c r="Y246" i="30"/>
  <c r="X246" i="30"/>
  <c r="W246" i="30"/>
  <c r="V246" i="30"/>
  <c r="U246" i="30"/>
  <c r="T246" i="30"/>
  <c r="S246" i="30"/>
  <c r="R246" i="30"/>
  <c r="Q246" i="30"/>
  <c r="P246" i="30"/>
  <c r="O246" i="30"/>
  <c r="N246" i="30"/>
  <c r="M246" i="30"/>
  <c r="L246" i="30"/>
  <c r="K246" i="30"/>
  <c r="J246" i="30"/>
  <c r="I246" i="30"/>
  <c r="H246" i="30"/>
  <c r="D246" i="30"/>
  <c r="S245" i="30"/>
  <c r="R245" i="30"/>
  <c r="Q245" i="30"/>
  <c r="O245" i="30"/>
  <c r="N245" i="30"/>
  <c r="M245" i="30"/>
  <c r="J245" i="30"/>
  <c r="I245" i="30"/>
  <c r="H245" i="30"/>
  <c r="D245" i="30"/>
  <c r="W245" i="30" s="1"/>
  <c r="S243" i="30"/>
  <c r="R243" i="30"/>
  <c r="Q243" i="30"/>
  <c r="O243" i="30"/>
  <c r="N243" i="30"/>
  <c r="M243" i="30"/>
  <c r="J243" i="30"/>
  <c r="I243" i="30"/>
  <c r="H243" i="30"/>
  <c r="F243" i="30"/>
  <c r="E243" i="30"/>
  <c r="D243" i="30"/>
  <c r="W243" i="30" s="1"/>
  <c r="E371" i="30"/>
  <c r="E353" i="30"/>
  <c r="E344" i="30"/>
  <c r="E335" i="30"/>
  <c r="P18" i="47"/>
  <c r="E118" i="30" s="1"/>
  <c r="X243" i="30" l="1"/>
  <c r="G243" i="30"/>
  <c r="K243" i="30"/>
  <c r="L243" i="30" s="1"/>
  <c r="T243" i="30"/>
  <c r="K245" i="30"/>
  <c r="P245" i="30"/>
  <c r="Y243" i="30"/>
  <c r="Z243" i="30"/>
  <c r="AH243" i="30"/>
  <c r="K241" i="30"/>
  <c r="P241" i="30"/>
  <c r="T245" i="30"/>
  <c r="AA243" i="30"/>
  <c r="T241" i="30"/>
  <c r="AG241" i="30"/>
  <c r="Z241" i="30"/>
  <c r="AA241" i="30"/>
  <c r="P243" i="30"/>
  <c r="G241" i="30"/>
  <c r="V32" i="48"/>
  <c r="F244" i="30"/>
  <c r="F246" i="30" s="1"/>
  <c r="U32" i="47"/>
  <c r="AA32" i="48"/>
  <c r="E245" i="30"/>
  <c r="E246" i="30"/>
  <c r="E248" i="30"/>
  <c r="AH241" i="30"/>
  <c r="W241" i="30"/>
  <c r="X241" i="30"/>
  <c r="Y241" i="30"/>
  <c r="AB241" i="30"/>
  <c r="AC241" i="30"/>
  <c r="AD241" i="30"/>
  <c r="AE241" i="30"/>
  <c r="AF241" i="30"/>
  <c r="AB243" i="30"/>
  <c r="AD243" i="30"/>
  <c r="AC243" i="30"/>
  <c r="AE243" i="30"/>
  <c r="AF243" i="30"/>
  <c r="AG243" i="30"/>
  <c r="U241" i="30" l="1"/>
  <c r="U245" i="30"/>
  <c r="L241" i="30"/>
  <c r="V241" i="30" s="1"/>
  <c r="U243" i="30"/>
  <c r="V243" i="30" s="1"/>
  <c r="G244" i="30"/>
  <c r="G246" i="30" s="1"/>
  <c r="F248" i="30"/>
  <c r="F245" i="30"/>
  <c r="AG245" i="30" s="1"/>
  <c r="F247" i="30"/>
  <c r="X245" i="30"/>
  <c r="AA245" i="30" l="1"/>
  <c r="AH245" i="30"/>
  <c r="AF245" i="30"/>
  <c r="AD245" i="30"/>
  <c r="AE245" i="30"/>
  <c r="Y245" i="30"/>
  <c r="Z245" i="30"/>
  <c r="G245" i="30"/>
  <c r="L245" i="30" s="1"/>
  <c r="V245" i="30" s="1"/>
  <c r="AB245" i="30"/>
  <c r="AC245" i="30"/>
  <c r="G248" i="30"/>
  <c r="G247" i="30"/>
  <c r="E40" i="47"/>
  <c r="I17" i="47"/>
  <c r="E17" i="47"/>
  <c r="O39" i="47"/>
  <c r="G188" i="30" l="1"/>
  <c r="AJ16" i="48" l="1"/>
  <c r="T30" i="47" l="1"/>
  <c r="Q105" i="30" l="1"/>
  <c r="S32" i="4" l="1"/>
  <c r="P5" i="4"/>
  <c r="Y6" i="4"/>
  <c r="AH423" i="30" l="1"/>
  <c r="AH421" i="30"/>
  <c r="AH414" i="30"/>
  <c r="AH412" i="30"/>
  <c r="AH396" i="30"/>
  <c r="AH394" i="30"/>
  <c r="AH387" i="30"/>
  <c r="AH385" i="30"/>
  <c r="AH378" i="30"/>
  <c r="AH376" i="30"/>
  <c r="AH369" i="30"/>
  <c r="AH367" i="30"/>
  <c r="AH360" i="30"/>
  <c r="AH358" i="30"/>
  <c r="AH351" i="30"/>
  <c r="AH349" i="30"/>
  <c r="AH342" i="30"/>
  <c r="AH340" i="30"/>
  <c r="AH333" i="30"/>
  <c r="AH331" i="30"/>
  <c r="AH324" i="30"/>
  <c r="AH322" i="30"/>
  <c r="AH315" i="30"/>
  <c r="AH313" i="30"/>
  <c r="AH306" i="30"/>
  <c r="AH304" i="30"/>
  <c r="AH296" i="30"/>
  <c r="AH294" i="30"/>
  <c r="AH287" i="30"/>
  <c r="AH285" i="30"/>
  <c r="AH278" i="30"/>
  <c r="AH276" i="30"/>
  <c r="AH269" i="30"/>
  <c r="AH267" i="30"/>
  <c r="AH260" i="30"/>
  <c r="AH258" i="30"/>
  <c r="AH251" i="30"/>
  <c r="AH249" i="30"/>
  <c r="AH233" i="30"/>
  <c r="AH231" i="30"/>
  <c r="AH224" i="30"/>
  <c r="AH222" i="30"/>
  <c r="AH215" i="30"/>
  <c r="AH213" i="30"/>
  <c r="AH206" i="30"/>
  <c r="AH204" i="30"/>
  <c r="AH197" i="30"/>
  <c r="AH195" i="30"/>
  <c r="AH188" i="30"/>
  <c r="AH186" i="30"/>
  <c r="AH179" i="30"/>
  <c r="AH177" i="30"/>
  <c r="AH170" i="30"/>
  <c r="AH168" i="30"/>
  <c r="AH161" i="30"/>
  <c r="AH159" i="30"/>
  <c r="AH152" i="30"/>
  <c r="AH150" i="30"/>
  <c r="AH143" i="30"/>
  <c r="AH141" i="30"/>
  <c r="AH134" i="30"/>
  <c r="AH132" i="30"/>
  <c r="AH125" i="30"/>
  <c r="AH123" i="30"/>
  <c r="AH116" i="30"/>
  <c r="AH114" i="30"/>
  <c r="AH106" i="30"/>
  <c r="AH104" i="30"/>
  <c r="AH97" i="30"/>
  <c r="AH95" i="30"/>
  <c r="AH88" i="30"/>
  <c r="AH86" i="30"/>
  <c r="AH79" i="30"/>
  <c r="AH77" i="30"/>
  <c r="AH70" i="30"/>
  <c r="AH68" i="30"/>
  <c r="AH61" i="30"/>
  <c r="AH59" i="30"/>
  <c r="AH52" i="30"/>
  <c r="AH50" i="30"/>
  <c r="AH43" i="30"/>
  <c r="AH41" i="30"/>
  <c r="AH34" i="30"/>
  <c r="AH32" i="30"/>
  <c r="AH25" i="30"/>
  <c r="AH23" i="30"/>
  <c r="AH16" i="30"/>
  <c r="AH14" i="30"/>
  <c r="AH7" i="30"/>
  <c r="AH5" i="30"/>
  <c r="AG423" i="30"/>
  <c r="AG421" i="30"/>
  <c r="AG414" i="30"/>
  <c r="AG412" i="30"/>
  <c r="AG396" i="30"/>
  <c r="AG394" i="30"/>
  <c r="AG387" i="30"/>
  <c r="AG385" i="30"/>
  <c r="AG378" i="30"/>
  <c r="AG376" i="30"/>
  <c r="AG369" i="30"/>
  <c r="AG367" i="30"/>
  <c r="AG360" i="30"/>
  <c r="AG358" i="30"/>
  <c r="AG351" i="30"/>
  <c r="AG349" i="30"/>
  <c r="AG342" i="30"/>
  <c r="AG340" i="30"/>
  <c r="AG333" i="30"/>
  <c r="AG331" i="30"/>
  <c r="AG324" i="30"/>
  <c r="AG322" i="30"/>
  <c r="AG315" i="30"/>
  <c r="AG313" i="30"/>
  <c r="AG306" i="30"/>
  <c r="AG304" i="30"/>
  <c r="AG296" i="30"/>
  <c r="AG294" i="30"/>
  <c r="AG287" i="30"/>
  <c r="AG285" i="30"/>
  <c r="AG278" i="30"/>
  <c r="AG276" i="30"/>
  <c r="AG269" i="30"/>
  <c r="AG267" i="30"/>
  <c r="AG260" i="30"/>
  <c r="AG258" i="30"/>
  <c r="AG251" i="30"/>
  <c r="AG249" i="30"/>
  <c r="AG233" i="30"/>
  <c r="AG231" i="30"/>
  <c r="AG224" i="30"/>
  <c r="AG222" i="30"/>
  <c r="AG215" i="30"/>
  <c r="AG213" i="30"/>
  <c r="AG206" i="30"/>
  <c r="AG204" i="30"/>
  <c r="AG197" i="30"/>
  <c r="AG195" i="30"/>
  <c r="AG188" i="30"/>
  <c r="AG186" i="30"/>
  <c r="AG179" i="30"/>
  <c r="AG177" i="30"/>
  <c r="AG170" i="30"/>
  <c r="AG168" i="30"/>
  <c r="AG161" i="30"/>
  <c r="AG159" i="30"/>
  <c r="AG152" i="30"/>
  <c r="AG150" i="30"/>
  <c r="AG143" i="30"/>
  <c r="AG141" i="30"/>
  <c r="AG134" i="30"/>
  <c r="AG132" i="30"/>
  <c r="AG125" i="30"/>
  <c r="AG123" i="30"/>
  <c r="AG116" i="30"/>
  <c r="AG114" i="30"/>
  <c r="AG106" i="30"/>
  <c r="AG104" i="30"/>
  <c r="AG97" i="30"/>
  <c r="AG95" i="30"/>
  <c r="AG88" i="30"/>
  <c r="AG86" i="30"/>
  <c r="AG79" i="30"/>
  <c r="AG77" i="30"/>
  <c r="AG70" i="30"/>
  <c r="AG68" i="30"/>
  <c r="AG61" i="30"/>
  <c r="AG59" i="30"/>
  <c r="AG52" i="30"/>
  <c r="AG50" i="30"/>
  <c r="AG43" i="30"/>
  <c r="AG41" i="30"/>
  <c r="AG34" i="30"/>
  <c r="AG32" i="30"/>
  <c r="AG25" i="30"/>
  <c r="AG23" i="30"/>
  <c r="AG16" i="30"/>
  <c r="AG14" i="30"/>
  <c r="AG7" i="30"/>
  <c r="AG5" i="30"/>
  <c r="AF423" i="30"/>
  <c r="AF421" i="30"/>
  <c r="AF414" i="30"/>
  <c r="AF412" i="30"/>
  <c r="AF396" i="30"/>
  <c r="AF394" i="30"/>
  <c r="AF387" i="30"/>
  <c r="AF385" i="30"/>
  <c r="AF378" i="30"/>
  <c r="AF376" i="30"/>
  <c r="AF369" i="30"/>
  <c r="AF367" i="30"/>
  <c r="AF360" i="30"/>
  <c r="AF358" i="30"/>
  <c r="AF351" i="30"/>
  <c r="AF349" i="30"/>
  <c r="AF342" i="30"/>
  <c r="AF340" i="30"/>
  <c r="AF333" i="30"/>
  <c r="AF331" i="30"/>
  <c r="AF324" i="30"/>
  <c r="AF322" i="30"/>
  <c r="AF315" i="30"/>
  <c r="AF313" i="30"/>
  <c r="AF306" i="30"/>
  <c r="AF304" i="30"/>
  <c r="AF296" i="30"/>
  <c r="AF294" i="30"/>
  <c r="AF287" i="30"/>
  <c r="AF285" i="30"/>
  <c r="AF278" i="30"/>
  <c r="AF276" i="30"/>
  <c r="AF269" i="30"/>
  <c r="AF267" i="30"/>
  <c r="AF260" i="30"/>
  <c r="AF258" i="30"/>
  <c r="AF251" i="30"/>
  <c r="AF249" i="30"/>
  <c r="AF233" i="30"/>
  <c r="AF231" i="30"/>
  <c r="AF224" i="30"/>
  <c r="AF222" i="30"/>
  <c r="AF215" i="30"/>
  <c r="AF213" i="30"/>
  <c r="AF206" i="30"/>
  <c r="AF204" i="30"/>
  <c r="AF197" i="30"/>
  <c r="AF195" i="30"/>
  <c r="AF188" i="30"/>
  <c r="AF186" i="30"/>
  <c r="AF179" i="30"/>
  <c r="AF177" i="30"/>
  <c r="AF170" i="30"/>
  <c r="AF168" i="30"/>
  <c r="AF161" i="30"/>
  <c r="AF159" i="30"/>
  <c r="AF152" i="30"/>
  <c r="AF150" i="30"/>
  <c r="AF143" i="30"/>
  <c r="AF141" i="30"/>
  <c r="AF134" i="30"/>
  <c r="AF132" i="30"/>
  <c r="AF125" i="30"/>
  <c r="AF123" i="30"/>
  <c r="AF116" i="30"/>
  <c r="AF114" i="30"/>
  <c r="AF106" i="30"/>
  <c r="AF104" i="30"/>
  <c r="AF97" i="30"/>
  <c r="AF95" i="30"/>
  <c r="AF88" i="30"/>
  <c r="AF86" i="30"/>
  <c r="AF79" i="30"/>
  <c r="AF77" i="30"/>
  <c r="AF70" i="30"/>
  <c r="AF68" i="30"/>
  <c r="AF61" i="30"/>
  <c r="AF59" i="30"/>
  <c r="AF52" i="30"/>
  <c r="AF50" i="30"/>
  <c r="AF43" i="30"/>
  <c r="AF41" i="30"/>
  <c r="AF34" i="30"/>
  <c r="AF32" i="30"/>
  <c r="AF25" i="30"/>
  <c r="AF23" i="30"/>
  <c r="AF16" i="30"/>
  <c r="AF14" i="30"/>
  <c r="AF7" i="30"/>
  <c r="AF5" i="30"/>
  <c r="AE423" i="30"/>
  <c r="AE421" i="30"/>
  <c r="AE414" i="30"/>
  <c r="AE412" i="30"/>
  <c r="AE396" i="30"/>
  <c r="AE394" i="30"/>
  <c r="AE387" i="30"/>
  <c r="AE385" i="30"/>
  <c r="AE378" i="30"/>
  <c r="AE376" i="30"/>
  <c r="AE369" i="30"/>
  <c r="AE367" i="30"/>
  <c r="AE360" i="30"/>
  <c r="AE358" i="30"/>
  <c r="AE351" i="30"/>
  <c r="AE349" i="30"/>
  <c r="AE342" i="30"/>
  <c r="AE340" i="30"/>
  <c r="AE333" i="30"/>
  <c r="AE331" i="30"/>
  <c r="AE324" i="30"/>
  <c r="AE322" i="30"/>
  <c r="AE315" i="30"/>
  <c r="AE313" i="30"/>
  <c r="AE306" i="30"/>
  <c r="AE304" i="30"/>
  <c r="AE296" i="30"/>
  <c r="AE294" i="30"/>
  <c r="AE287" i="30"/>
  <c r="AE285" i="30"/>
  <c r="AE278" i="30"/>
  <c r="AE276" i="30"/>
  <c r="AE269" i="30"/>
  <c r="AE267" i="30"/>
  <c r="AE260" i="30"/>
  <c r="AE258" i="30"/>
  <c r="AE251" i="30"/>
  <c r="AE249" i="30"/>
  <c r="AE233" i="30"/>
  <c r="AE231" i="30"/>
  <c r="AE224" i="30"/>
  <c r="AE222" i="30"/>
  <c r="AE215" i="30"/>
  <c r="AE213" i="30"/>
  <c r="AE206" i="30"/>
  <c r="AE204" i="30"/>
  <c r="AE197" i="30"/>
  <c r="AE195" i="30"/>
  <c r="AE188" i="30"/>
  <c r="AE186" i="30"/>
  <c r="AE179" i="30"/>
  <c r="AE177" i="30"/>
  <c r="AE170" i="30"/>
  <c r="AE168" i="30"/>
  <c r="AE161" i="30"/>
  <c r="AE159" i="30"/>
  <c r="AE152" i="30"/>
  <c r="AE150" i="30"/>
  <c r="AE143" i="30"/>
  <c r="AE141" i="30"/>
  <c r="AE134" i="30"/>
  <c r="AE132" i="30"/>
  <c r="AE125" i="30"/>
  <c r="AE123" i="30"/>
  <c r="AE116" i="30"/>
  <c r="AE114" i="30"/>
  <c r="AE106" i="30"/>
  <c r="AE104" i="30"/>
  <c r="AE97" i="30"/>
  <c r="AE95" i="30"/>
  <c r="AE88" i="30"/>
  <c r="AE86" i="30"/>
  <c r="AE79" i="30"/>
  <c r="AE77" i="30"/>
  <c r="AE70" i="30"/>
  <c r="AE68" i="30"/>
  <c r="AE61" i="30"/>
  <c r="AE59" i="30"/>
  <c r="AE52" i="30"/>
  <c r="AE50" i="30"/>
  <c r="AE43" i="30"/>
  <c r="AE41" i="30"/>
  <c r="AE34" i="30"/>
  <c r="AE32" i="30"/>
  <c r="AE25" i="30"/>
  <c r="AE23" i="30"/>
  <c r="AE16" i="30"/>
  <c r="AE14" i="30"/>
  <c r="AE7" i="30"/>
  <c r="AE5" i="30"/>
  <c r="AD423" i="30"/>
  <c r="AD421" i="30"/>
  <c r="AD414" i="30"/>
  <c r="AD412" i="30"/>
  <c r="AD396" i="30"/>
  <c r="AD394" i="30"/>
  <c r="AD387" i="30"/>
  <c r="AD385" i="30"/>
  <c r="AD378" i="30"/>
  <c r="AD376" i="30"/>
  <c r="AD369" i="30"/>
  <c r="AD367" i="30"/>
  <c r="AD360" i="30"/>
  <c r="AD358" i="30"/>
  <c r="AD351" i="30"/>
  <c r="AD349" i="30"/>
  <c r="AD342" i="30"/>
  <c r="AD340" i="30"/>
  <c r="AD333" i="30"/>
  <c r="AD331" i="30"/>
  <c r="AD324" i="30"/>
  <c r="AD322" i="30"/>
  <c r="AD315" i="30"/>
  <c r="AD313" i="30"/>
  <c r="AD306" i="30"/>
  <c r="AD304" i="30"/>
  <c r="AD296" i="30"/>
  <c r="AD294" i="30"/>
  <c r="AD287" i="30"/>
  <c r="AD285" i="30"/>
  <c r="AD278" i="30"/>
  <c r="AD276" i="30"/>
  <c r="AD269" i="30"/>
  <c r="AD267" i="30"/>
  <c r="AD260" i="30"/>
  <c r="AD258" i="30"/>
  <c r="AD251" i="30"/>
  <c r="AD249" i="30"/>
  <c r="AD233" i="30"/>
  <c r="AD231" i="30"/>
  <c r="AD224" i="30"/>
  <c r="AD222" i="30"/>
  <c r="AD215" i="30"/>
  <c r="AD213" i="30"/>
  <c r="AD206" i="30"/>
  <c r="AD204" i="30"/>
  <c r="AD197" i="30"/>
  <c r="AD195" i="30"/>
  <c r="AD188" i="30"/>
  <c r="AD186" i="30"/>
  <c r="AD179" i="30"/>
  <c r="AD177" i="30"/>
  <c r="AD170" i="30"/>
  <c r="AD168" i="30"/>
  <c r="AD161" i="30"/>
  <c r="AD159" i="30"/>
  <c r="AD152" i="30"/>
  <c r="AD150" i="30"/>
  <c r="AD143" i="30"/>
  <c r="AD141" i="30"/>
  <c r="AD134" i="30"/>
  <c r="AD132" i="30"/>
  <c r="AD125" i="30"/>
  <c r="AD123" i="30"/>
  <c r="AD116" i="30"/>
  <c r="AD114" i="30"/>
  <c r="AD106" i="30"/>
  <c r="AD104" i="30"/>
  <c r="AD97" i="30"/>
  <c r="AD95" i="30"/>
  <c r="AD88" i="30"/>
  <c r="AD86" i="30"/>
  <c r="AD79" i="30"/>
  <c r="AD77" i="30"/>
  <c r="AD70" i="30"/>
  <c r="AD68" i="30"/>
  <c r="AD61" i="30"/>
  <c r="AD59" i="30"/>
  <c r="AD52" i="30"/>
  <c r="AD50" i="30"/>
  <c r="AD43" i="30"/>
  <c r="AD41" i="30"/>
  <c r="AD34" i="30"/>
  <c r="AD32" i="30"/>
  <c r="AD25" i="30"/>
  <c r="AD23" i="30"/>
  <c r="AD16" i="30"/>
  <c r="AD14" i="30"/>
  <c r="AD7" i="30"/>
  <c r="AD5" i="30"/>
  <c r="AC423" i="30"/>
  <c r="AC421" i="30"/>
  <c r="AC414" i="30"/>
  <c r="AC412" i="30"/>
  <c r="AC396" i="30"/>
  <c r="AC394" i="30"/>
  <c r="AC387" i="30"/>
  <c r="AC385" i="30"/>
  <c r="AC378" i="30"/>
  <c r="AC376" i="30"/>
  <c r="AC369" i="30"/>
  <c r="AC367" i="30"/>
  <c r="AC360" i="30"/>
  <c r="AC358" i="30"/>
  <c r="AC351" i="30"/>
  <c r="AC349" i="30"/>
  <c r="AC342" i="30"/>
  <c r="AC340" i="30"/>
  <c r="AC333" i="30"/>
  <c r="AC331" i="30"/>
  <c r="AC324" i="30"/>
  <c r="AC322" i="30"/>
  <c r="AC315" i="30"/>
  <c r="AC313" i="30"/>
  <c r="AC306" i="30"/>
  <c r="AC304" i="30"/>
  <c r="AC296" i="30"/>
  <c r="AC294" i="30"/>
  <c r="AC287" i="30"/>
  <c r="AC285" i="30"/>
  <c r="AC278" i="30"/>
  <c r="AC276" i="30"/>
  <c r="AC269" i="30"/>
  <c r="AC267" i="30"/>
  <c r="AC260" i="30"/>
  <c r="AC258" i="30"/>
  <c r="AC251" i="30"/>
  <c r="AC249" i="30"/>
  <c r="AC233" i="30"/>
  <c r="AC231" i="30"/>
  <c r="AC224" i="30"/>
  <c r="AC222" i="30"/>
  <c r="AC215" i="30"/>
  <c r="AC213" i="30"/>
  <c r="AC206" i="30"/>
  <c r="AC204" i="30"/>
  <c r="AC197" i="30"/>
  <c r="AC195" i="30"/>
  <c r="AC188" i="30"/>
  <c r="AC186" i="30"/>
  <c r="AC179" i="30"/>
  <c r="AC177" i="30"/>
  <c r="AC170" i="30"/>
  <c r="AC168" i="30"/>
  <c r="AC161" i="30"/>
  <c r="AC159" i="30"/>
  <c r="AC152" i="30"/>
  <c r="AC150" i="30"/>
  <c r="AC143" i="30"/>
  <c r="AC141" i="30"/>
  <c r="AC134" i="30"/>
  <c r="AC132" i="30"/>
  <c r="AC125" i="30"/>
  <c r="AC123" i="30"/>
  <c r="AC116" i="30"/>
  <c r="AC114" i="30"/>
  <c r="AC106" i="30"/>
  <c r="AC104" i="30"/>
  <c r="AC97" i="30"/>
  <c r="AC95" i="30"/>
  <c r="AC88" i="30"/>
  <c r="AC86" i="30"/>
  <c r="AC79" i="30"/>
  <c r="AC77" i="30"/>
  <c r="AC70" i="30"/>
  <c r="AC68" i="30"/>
  <c r="AC61" i="30"/>
  <c r="AC59" i="30"/>
  <c r="AC52" i="30"/>
  <c r="AC50" i="30"/>
  <c r="AC43" i="30"/>
  <c r="AC41" i="30"/>
  <c r="AC34" i="30"/>
  <c r="AC32" i="30"/>
  <c r="AC25" i="30"/>
  <c r="AC23" i="30"/>
  <c r="AC16" i="30"/>
  <c r="AC14" i="30"/>
  <c r="AC7" i="30"/>
  <c r="AC5" i="30"/>
  <c r="AB423" i="30"/>
  <c r="AB421" i="30"/>
  <c r="AB414" i="30"/>
  <c r="AB412" i="30"/>
  <c r="AB396" i="30"/>
  <c r="AB394" i="30"/>
  <c r="AB387" i="30"/>
  <c r="AB385" i="30"/>
  <c r="AB378" i="30"/>
  <c r="AB376" i="30"/>
  <c r="AB369" i="30"/>
  <c r="AB367" i="30"/>
  <c r="AB360" i="30"/>
  <c r="AB358" i="30"/>
  <c r="AB351" i="30"/>
  <c r="AB349" i="30"/>
  <c r="AB342" i="30"/>
  <c r="AB340" i="30"/>
  <c r="AB333" i="30"/>
  <c r="AB331" i="30"/>
  <c r="AB324" i="30"/>
  <c r="AB322" i="30"/>
  <c r="AB315" i="30"/>
  <c r="AB313" i="30"/>
  <c r="AB306" i="30"/>
  <c r="AB304" i="30"/>
  <c r="AB296" i="30"/>
  <c r="AB294" i="30"/>
  <c r="AB287" i="30"/>
  <c r="AB285" i="30"/>
  <c r="AB278" i="30"/>
  <c r="AB276" i="30"/>
  <c r="AB269" i="30"/>
  <c r="AB267" i="30"/>
  <c r="AB260" i="30"/>
  <c r="AB258" i="30"/>
  <c r="AB251" i="30"/>
  <c r="AB249" i="30"/>
  <c r="AB233" i="30"/>
  <c r="AB231" i="30"/>
  <c r="AB224" i="30"/>
  <c r="AB222" i="30"/>
  <c r="AB215" i="30"/>
  <c r="AB213" i="30"/>
  <c r="AB206" i="30"/>
  <c r="AB204" i="30"/>
  <c r="AB197" i="30"/>
  <c r="AB195" i="30"/>
  <c r="AB188" i="30"/>
  <c r="AB186" i="30"/>
  <c r="AB179" i="30"/>
  <c r="AB177" i="30"/>
  <c r="AB170" i="30"/>
  <c r="AB168" i="30"/>
  <c r="AB161" i="30"/>
  <c r="AB159" i="30"/>
  <c r="AB152" i="30"/>
  <c r="AB150" i="30"/>
  <c r="AB143" i="30"/>
  <c r="AB141" i="30"/>
  <c r="AB134" i="30"/>
  <c r="AB132" i="30"/>
  <c r="AB125" i="30"/>
  <c r="AB123" i="30"/>
  <c r="AB116" i="30"/>
  <c r="AB114" i="30"/>
  <c r="AB106" i="30"/>
  <c r="AB104" i="30"/>
  <c r="AB97" i="30"/>
  <c r="AB95" i="30"/>
  <c r="AB88" i="30"/>
  <c r="AB86" i="30"/>
  <c r="AB79" i="30"/>
  <c r="AB77" i="30"/>
  <c r="AB70" i="30"/>
  <c r="AB68" i="30"/>
  <c r="AB61" i="30"/>
  <c r="AB59" i="30"/>
  <c r="AB52" i="30"/>
  <c r="AB50" i="30"/>
  <c r="AB43" i="30"/>
  <c r="AB41" i="30"/>
  <c r="AB34" i="30"/>
  <c r="AB32" i="30"/>
  <c r="AB25" i="30"/>
  <c r="AB23" i="30"/>
  <c r="AB16" i="30"/>
  <c r="AB14" i="30"/>
  <c r="AB7" i="30"/>
  <c r="AB5" i="30"/>
  <c r="AA423" i="30"/>
  <c r="AA421" i="30"/>
  <c r="AA414" i="30"/>
  <c r="AA412" i="30"/>
  <c r="AA396" i="30"/>
  <c r="AA394" i="30"/>
  <c r="AA387" i="30"/>
  <c r="AA385" i="30"/>
  <c r="AA378" i="30"/>
  <c r="AA376" i="30"/>
  <c r="AA369" i="30"/>
  <c r="AA367" i="30"/>
  <c r="AA360" i="30"/>
  <c r="AA358" i="30"/>
  <c r="AA351" i="30"/>
  <c r="AA349" i="30"/>
  <c r="AA342" i="30"/>
  <c r="AA340" i="30"/>
  <c r="AA333" i="30"/>
  <c r="AA331" i="30"/>
  <c r="AA324" i="30"/>
  <c r="AA322" i="30"/>
  <c r="AA315" i="30"/>
  <c r="AA313" i="30"/>
  <c r="AA306" i="30"/>
  <c r="AA304" i="30"/>
  <c r="AA296" i="30"/>
  <c r="AA294" i="30"/>
  <c r="AA287" i="30"/>
  <c r="AA285" i="30"/>
  <c r="AA278" i="30"/>
  <c r="AA276" i="30"/>
  <c r="AA269" i="30"/>
  <c r="AA267" i="30"/>
  <c r="AA260" i="30"/>
  <c r="AA258" i="30"/>
  <c r="AA251" i="30"/>
  <c r="AA249" i="30"/>
  <c r="AA233" i="30"/>
  <c r="AA231" i="30"/>
  <c r="AA224" i="30"/>
  <c r="AA222" i="30"/>
  <c r="AA215" i="30"/>
  <c r="AA213" i="30"/>
  <c r="AA206" i="30"/>
  <c r="AA204" i="30"/>
  <c r="AA197" i="30"/>
  <c r="AA195" i="30"/>
  <c r="AA188" i="30"/>
  <c r="AA186" i="30"/>
  <c r="AA179" i="30"/>
  <c r="AA177" i="30"/>
  <c r="AA170" i="30"/>
  <c r="AA168" i="30"/>
  <c r="AA161" i="30"/>
  <c r="AA159" i="30"/>
  <c r="AA152" i="30"/>
  <c r="AA150" i="30"/>
  <c r="AA143" i="30"/>
  <c r="AA141" i="30"/>
  <c r="AA134" i="30"/>
  <c r="AA132" i="30"/>
  <c r="AA125" i="30"/>
  <c r="AA123" i="30"/>
  <c r="AA116" i="30"/>
  <c r="AA114" i="30"/>
  <c r="AA106" i="30"/>
  <c r="AA104" i="30"/>
  <c r="AA97" i="30"/>
  <c r="AA95" i="30"/>
  <c r="AA88" i="30"/>
  <c r="AA86" i="30"/>
  <c r="AA79" i="30"/>
  <c r="AA77" i="30"/>
  <c r="AA70" i="30"/>
  <c r="AA68" i="30"/>
  <c r="AA61" i="30"/>
  <c r="AA59" i="30"/>
  <c r="AA52" i="30"/>
  <c r="AA50" i="30"/>
  <c r="AA43" i="30"/>
  <c r="AA41" i="30"/>
  <c r="AA34" i="30"/>
  <c r="AA32" i="30"/>
  <c r="AA25" i="30"/>
  <c r="AA23" i="30"/>
  <c r="AA16" i="30"/>
  <c r="AA14" i="30"/>
  <c r="AA7" i="30"/>
  <c r="AA5" i="30"/>
  <c r="Z423" i="30"/>
  <c r="Z421" i="30"/>
  <c r="Z414" i="30"/>
  <c r="Z412" i="30"/>
  <c r="Z396" i="30"/>
  <c r="Z394" i="30"/>
  <c r="Z387" i="30"/>
  <c r="Z385" i="30"/>
  <c r="Z378" i="30"/>
  <c r="Z376" i="30"/>
  <c r="Z369" i="30"/>
  <c r="Z367" i="30"/>
  <c r="Z360" i="30"/>
  <c r="Z358" i="30"/>
  <c r="Z351" i="30"/>
  <c r="Z349" i="30"/>
  <c r="Z342" i="30"/>
  <c r="Z340" i="30"/>
  <c r="Z333" i="30"/>
  <c r="Z331" i="30"/>
  <c r="Z324" i="30"/>
  <c r="Z322" i="30"/>
  <c r="Z315" i="30"/>
  <c r="Z313" i="30"/>
  <c r="Z306" i="30"/>
  <c r="Z304" i="30"/>
  <c r="Z296" i="30"/>
  <c r="Z294" i="30"/>
  <c r="Z287" i="30"/>
  <c r="Z285" i="30"/>
  <c r="Z278" i="30"/>
  <c r="Z276" i="30"/>
  <c r="Z269" i="30"/>
  <c r="Z267" i="30"/>
  <c r="Z260" i="30"/>
  <c r="Z258" i="30"/>
  <c r="Z251" i="30"/>
  <c r="Z249" i="30"/>
  <c r="Z233" i="30"/>
  <c r="Z231" i="30"/>
  <c r="Z224" i="30"/>
  <c r="Z222" i="30"/>
  <c r="Z215" i="30"/>
  <c r="Z213" i="30"/>
  <c r="Z206" i="30"/>
  <c r="Z204" i="30"/>
  <c r="Z197" i="30"/>
  <c r="Z195" i="30"/>
  <c r="Z188" i="30"/>
  <c r="Z186" i="30"/>
  <c r="Z179" i="30"/>
  <c r="Z177" i="30"/>
  <c r="Z170" i="30"/>
  <c r="Z168" i="30"/>
  <c r="Z161" i="30"/>
  <c r="Z159" i="30"/>
  <c r="Z152" i="30"/>
  <c r="Z150" i="30"/>
  <c r="Z143" i="30"/>
  <c r="Z141" i="30"/>
  <c r="Z134" i="30"/>
  <c r="Z132" i="30"/>
  <c r="Z125" i="30"/>
  <c r="Z123" i="30"/>
  <c r="Z116" i="30"/>
  <c r="Z114" i="30"/>
  <c r="Z106" i="30"/>
  <c r="Z104" i="30"/>
  <c r="Z97" i="30"/>
  <c r="Z95" i="30"/>
  <c r="Z88" i="30"/>
  <c r="Z86" i="30"/>
  <c r="Z79" i="30"/>
  <c r="Z77" i="30"/>
  <c r="Z70" i="30"/>
  <c r="Z68" i="30"/>
  <c r="Z61" i="30"/>
  <c r="Z59" i="30"/>
  <c r="Z52" i="30"/>
  <c r="Z50" i="30"/>
  <c r="Z43" i="30"/>
  <c r="Z41" i="30"/>
  <c r="Z34" i="30"/>
  <c r="Z32" i="30"/>
  <c r="Z25" i="30"/>
  <c r="Z23" i="30"/>
  <c r="Z16" i="30"/>
  <c r="Z14" i="30"/>
  <c r="Z7" i="30"/>
  <c r="Z5" i="30"/>
  <c r="Y423" i="30"/>
  <c r="Y421" i="30"/>
  <c r="Y414" i="30"/>
  <c r="Y412" i="30"/>
  <c r="Y396" i="30"/>
  <c r="Y394" i="30"/>
  <c r="Y387" i="30"/>
  <c r="Y385" i="30"/>
  <c r="Y378" i="30"/>
  <c r="Y376" i="30"/>
  <c r="Y369" i="30"/>
  <c r="Y367" i="30"/>
  <c r="Y360" i="30"/>
  <c r="Y358" i="30"/>
  <c r="Y351" i="30"/>
  <c r="Y349" i="30"/>
  <c r="Y342" i="30"/>
  <c r="Y340" i="30"/>
  <c r="Y333" i="30"/>
  <c r="Y331" i="30"/>
  <c r="Y324" i="30"/>
  <c r="Y322" i="30"/>
  <c r="Y315" i="30"/>
  <c r="Y313" i="30"/>
  <c r="Y306" i="30"/>
  <c r="Y304" i="30"/>
  <c r="Y296" i="30"/>
  <c r="Y294" i="30"/>
  <c r="Y287" i="30"/>
  <c r="Y285" i="30"/>
  <c r="Y278" i="30"/>
  <c r="Y276" i="30"/>
  <c r="Y269" i="30"/>
  <c r="Y267" i="30"/>
  <c r="Y260" i="30"/>
  <c r="Y258" i="30"/>
  <c r="Y251" i="30"/>
  <c r="Y249" i="30"/>
  <c r="Y233" i="30"/>
  <c r="Y231" i="30"/>
  <c r="Y224" i="30"/>
  <c r="Y222" i="30"/>
  <c r="Y215" i="30"/>
  <c r="Y213" i="30"/>
  <c r="Y206" i="30"/>
  <c r="Y204" i="30"/>
  <c r="Y197" i="30"/>
  <c r="Y195" i="30"/>
  <c r="Y188" i="30"/>
  <c r="Y186" i="30"/>
  <c r="Y179" i="30"/>
  <c r="Y177" i="30"/>
  <c r="Y170" i="30"/>
  <c r="Y168" i="30"/>
  <c r="Y161" i="30"/>
  <c r="Y159" i="30"/>
  <c r="Y152" i="30"/>
  <c r="Y150" i="30"/>
  <c r="Y143" i="30"/>
  <c r="Y141" i="30"/>
  <c r="Y134" i="30"/>
  <c r="Y132" i="30"/>
  <c r="Y125" i="30"/>
  <c r="Y123" i="30"/>
  <c r="Y116" i="30"/>
  <c r="Y114" i="30"/>
  <c r="Y106" i="30"/>
  <c r="Y104" i="30"/>
  <c r="Y97" i="30"/>
  <c r="Y95" i="30"/>
  <c r="Y88" i="30"/>
  <c r="Y86" i="30"/>
  <c r="Y79" i="30"/>
  <c r="Y77" i="30"/>
  <c r="Y70" i="30"/>
  <c r="Y68" i="30"/>
  <c r="Y61" i="30"/>
  <c r="Y59" i="30"/>
  <c r="Y52" i="30"/>
  <c r="Y50" i="30"/>
  <c r="Y43" i="30"/>
  <c r="Y41" i="30"/>
  <c r="Y34" i="30"/>
  <c r="Y32" i="30"/>
  <c r="Y25" i="30"/>
  <c r="Y23" i="30"/>
  <c r="Y16" i="30"/>
  <c r="Y14" i="30"/>
  <c r="Y7" i="30"/>
  <c r="Y5" i="30"/>
  <c r="X423" i="30"/>
  <c r="X421" i="30"/>
  <c r="X414" i="30"/>
  <c r="X412" i="30"/>
  <c r="X396" i="30"/>
  <c r="X394" i="30"/>
  <c r="X387" i="30"/>
  <c r="X385" i="30"/>
  <c r="X378" i="30"/>
  <c r="X376" i="30"/>
  <c r="X369" i="30"/>
  <c r="X367" i="30"/>
  <c r="X360" i="30"/>
  <c r="X358" i="30"/>
  <c r="X351" i="30"/>
  <c r="X349" i="30"/>
  <c r="X342" i="30"/>
  <c r="X340" i="30"/>
  <c r="X333" i="30"/>
  <c r="X331" i="30"/>
  <c r="X324" i="30"/>
  <c r="X322" i="30"/>
  <c r="X315" i="30"/>
  <c r="X313" i="30"/>
  <c r="X306" i="30"/>
  <c r="X304" i="30"/>
  <c r="X296" i="30"/>
  <c r="X294" i="30"/>
  <c r="X287" i="30"/>
  <c r="X285" i="30"/>
  <c r="X278" i="30"/>
  <c r="X276" i="30"/>
  <c r="X269" i="30"/>
  <c r="X267" i="30"/>
  <c r="X260" i="30"/>
  <c r="X258" i="30"/>
  <c r="X251" i="30"/>
  <c r="X249" i="30"/>
  <c r="X233" i="30"/>
  <c r="X231" i="30"/>
  <c r="X224" i="30"/>
  <c r="X222" i="30"/>
  <c r="X215" i="30"/>
  <c r="X213" i="30"/>
  <c r="X206" i="30"/>
  <c r="X204" i="30"/>
  <c r="X197" i="30"/>
  <c r="X195" i="30"/>
  <c r="X188" i="30"/>
  <c r="X186" i="30"/>
  <c r="X179" i="30"/>
  <c r="X177" i="30"/>
  <c r="X170" i="30"/>
  <c r="X168" i="30"/>
  <c r="X161" i="30"/>
  <c r="X159" i="30"/>
  <c r="X152" i="30"/>
  <c r="X150" i="30"/>
  <c r="X143" i="30"/>
  <c r="X141" i="30"/>
  <c r="X134" i="30"/>
  <c r="X132" i="30"/>
  <c r="X125" i="30"/>
  <c r="X123" i="30"/>
  <c r="X116" i="30"/>
  <c r="X114" i="30"/>
  <c r="X106" i="30"/>
  <c r="X104" i="30"/>
  <c r="X97" i="30"/>
  <c r="X95" i="30"/>
  <c r="X88" i="30"/>
  <c r="X86" i="30"/>
  <c r="X79" i="30"/>
  <c r="X77" i="30"/>
  <c r="X70" i="30"/>
  <c r="X68" i="30"/>
  <c r="X61" i="30"/>
  <c r="X59" i="30"/>
  <c r="X52" i="30"/>
  <c r="X50" i="30"/>
  <c r="X43" i="30"/>
  <c r="X41" i="30"/>
  <c r="X34" i="30"/>
  <c r="X32" i="30"/>
  <c r="X25" i="30"/>
  <c r="X23" i="30"/>
  <c r="X16" i="30"/>
  <c r="X14" i="30"/>
  <c r="X7" i="30"/>
  <c r="X5" i="30"/>
  <c r="W423" i="30" l="1"/>
  <c r="W421" i="30"/>
  <c r="W414" i="30"/>
  <c r="W412" i="30"/>
  <c r="W396" i="30"/>
  <c r="W394" i="30"/>
  <c r="W387" i="30"/>
  <c r="W385" i="30"/>
  <c r="W378" i="30"/>
  <c r="W376" i="30"/>
  <c r="W369" i="30"/>
  <c r="W367" i="30"/>
  <c r="W360" i="30"/>
  <c r="W358" i="30"/>
  <c r="W351" i="30"/>
  <c r="W349" i="30"/>
  <c r="W342" i="30"/>
  <c r="W340" i="30"/>
  <c r="W333" i="30"/>
  <c r="W331" i="30"/>
  <c r="W324" i="30"/>
  <c r="W322" i="30"/>
  <c r="W315" i="30"/>
  <c r="W313" i="30"/>
  <c r="W306" i="30"/>
  <c r="W304" i="30"/>
  <c r="W296" i="30"/>
  <c r="W294" i="30"/>
  <c r="W287" i="30"/>
  <c r="W285" i="30"/>
  <c r="W278" i="30"/>
  <c r="W276" i="30"/>
  <c r="W269" i="30"/>
  <c r="W267" i="30"/>
  <c r="W260" i="30"/>
  <c r="W258" i="30"/>
  <c r="W251" i="30"/>
  <c r="W249" i="30"/>
  <c r="W233" i="30"/>
  <c r="W231" i="30"/>
  <c r="W224" i="30"/>
  <c r="W222" i="30"/>
  <c r="W215" i="30"/>
  <c r="W213" i="30"/>
  <c r="W206" i="30"/>
  <c r="W204" i="30"/>
  <c r="W197" i="30"/>
  <c r="W195" i="30"/>
  <c r="W188" i="30"/>
  <c r="W186" i="30"/>
  <c r="W179" i="30"/>
  <c r="W177" i="30"/>
  <c r="W170" i="30"/>
  <c r="W168" i="30"/>
  <c r="W161" i="30"/>
  <c r="W159" i="30"/>
  <c r="W152" i="30"/>
  <c r="W150" i="30"/>
  <c r="W143" i="30"/>
  <c r="W141" i="30"/>
  <c r="W134" i="30"/>
  <c r="W132" i="30"/>
  <c r="W125" i="30"/>
  <c r="W123" i="30"/>
  <c r="W116" i="30"/>
  <c r="W114" i="30"/>
  <c r="W106" i="30"/>
  <c r="W104" i="30"/>
  <c r="W97" i="30"/>
  <c r="W95" i="30"/>
  <c r="W88" i="30"/>
  <c r="W86" i="30"/>
  <c r="W79" i="30"/>
  <c r="W77" i="30"/>
  <c r="W70" i="30"/>
  <c r="W68" i="30"/>
  <c r="W61" i="30"/>
  <c r="W59" i="30"/>
  <c r="AE49" i="4" l="1"/>
  <c r="AH18" i="4"/>
  <c r="AE18" i="4"/>
  <c r="W52" i="30"/>
  <c r="W50" i="30"/>
  <c r="W43" i="30"/>
  <c r="W41" i="30"/>
  <c r="W34" i="30"/>
  <c r="W32" i="30"/>
  <c r="W25" i="30"/>
  <c r="W23" i="30"/>
  <c r="W16" i="30"/>
  <c r="W14" i="30"/>
  <c r="W7" i="30"/>
  <c r="W5" i="30"/>
  <c r="Z5" i="48" l="1"/>
  <c r="AB5" i="48" s="1"/>
  <c r="AA5" i="48" l="1"/>
  <c r="F53" i="56" l="1"/>
  <c r="F54" i="56" s="1"/>
  <c r="F39" i="56"/>
  <c r="F38" i="56"/>
  <c r="F39" i="55"/>
  <c r="F38" i="55"/>
  <c r="F53" i="55" s="1"/>
  <c r="F17" i="55"/>
  <c r="AA47" i="4"/>
  <c r="AA45" i="4"/>
  <c r="AA43" i="4"/>
  <c r="AH12" i="4"/>
  <c r="Z47" i="4"/>
  <c r="Z45" i="4"/>
  <c r="Z43" i="4"/>
  <c r="G20" i="47"/>
  <c r="H20" i="47"/>
  <c r="P20" i="47"/>
  <c r="Q20" i="47"/>
  <c r="R20" i="47"/>
  <c r="S20" i="47"/>
  <c r="T20" i="47"/>
  <c r="Y20" i="47"/>
  <c r="Z20" i="47" s="1"/>
  <c r="AH20" i="47"/>
  <c r="G20" i="48"/>
  <c r="H20" i="48"/>
  <c r="Q20" i="48"/>
  <c r="R20" i="48"/>
  <c r="S20" i="48"/>
  <c r="T20" i="48"/>
  <c r="U20" i="48"/>
  <c r="Z20" i="48"/>
  <c r="AJ20" i="48"/>
  <c r="U20" i="47" l="1"/>
  <c r="E136" i="30"/>
  <c r="V20" i="48"/>
  <c r="F136" i="30"/>
  <c r="AA20" i="48"/>
  <c r="AB20" i="48"/>
  <c r="F54" i="55"/>
  <c r="AA20" i="47"/>
  <c r="V20" i="47"/>
  <c r="W20" i="48"/>
  <c r="M182" i="30" l="1"/>
  <c r="M183" i="30"/>
  <c r="Y17" i="48"/>
  <c r="Y39" i="48"/>
  <c r="Y40" i="48"/>
  <c r="Y55" i="48" l="1"/>
  <c r="Y56" i="48" s="1"/>
  <c r="V47" i="4" l="1"/>
  <c r="U47" i="4"/>
  <c r="V45" i="4"/>
  <c r="U45" i="4"/>
  <c r="V43" i="4"/>
  <c r="U43" i="4"/>
  <c r="T5" i="4"/>
  <c r="P26" i="4"/>
  <c r="V26" i="4" s="1"/>
  <c r="T26" i="4"/>
  <c r="U26" i="4" l="1"/>
  <c r="D425" i="30"/>
  <c r="D416" i="30"/>
  <c r="D398" i="30"/>
  <c r="D389" i="30"/>
  <c r="D380" i="30"/>
  <c r="D371" i="30"/>
  <c r="D362" i="30"/>
  <c r="D353" i="30"/>
  <c r="D344" i="30"/>
  <c r="D335" i="30"/>
  <c r="S455" i="30"/>
  <c r="Q455" i="30"/>
  <c r="O455" i="30"/>
  <c r="N455" i="30"/>
  <c r="M455" i="30"/>
  <c r="S483" i="30"/>
  <c r="R483" i="30"/>
  <c r="Q483" i="30"/>
  <c r="O483" i="30"/>
  <c r="N483" i="30"/>
  <c r="M483" i="30"/>
  <c r="J483" i="30"/>
  <c r="I483" i="30"/>
  <c r="H483" i="30"/>
  <c r="F483" i="30"/>
  <c r="E483" i="30"/>
  <c r="D483" i="30"/>
  <c r="S493" i="30"/>
  <c r="R493" i="30"/>
  <c r="Q493" i="30"/>
  <c r="O493" i="30"/>
  <c r="N493" i="30"/>
  <c r="M493" i="30"/>
  <c r="J493" i="30"/>
  <c r="I493" i="30"/>
  <c r="H493" i="30"/>
  <c r="F493" i="30"/>
  <c r="E493" i="30"/>
  <c r="D493" i="30"/>
  <c r="S491" i="30"/>
  <c r="R491" i="30"/>
  <c r="Q491" i="30"/>
  <c r="O491" i="30"/>
  <c r="N491" i="30"/>
  <c r="M491" i="30"/>
  <c r="J491" i="30"/>
  <c r="I491" i="30"/>
  <c r="H491" i="30"/>
  <c r="F491" i="30"/>
  <c r="E491" i="30"/>
  <c r="D491" i="30"/>
  <c r="S481" i="30"/>
  <c r="R481" i="30"/>
  <c r="Q481" i="30"/>
  <c r="O481" i="30"/>
  <c r="N481" i="30"/>
  <c r="M481" i="30"/>
  <c r="J481" i="30"/>
  <c r="I481" i="30"/>
  <c r="H481" i="30"/>
  <c r="F481" i="30"/>
  <c r="E481" i="30"/>
  <c r="D481" i="30"/>
  <c r="D326" i="30"/>
  <c r="S445" i="30"/>
  <c r="Q445" i="30"/>
  <c r="O445" i="30"/>
  <c r="N445" i="30"/>
  <c r="M445" i="30"/>
  <c r="S473" i="30"/>
  <c r="R473" i="30"/>
  <c r="Q473" i="30"/>
  <c r="O473" i="30"/>
  <c r="N473" i="30"/>
  <c r="M473" i="30"/>
  <c r="J473" i="30"/>
  <c r="I473" i="30"/>
  <c r="H473" i="30"/>
  <c r="F473" i="30"/>
  <c r="E473" i="30"/>
  <c r="D473" i="30"/>
  <c r="S471" i="30"/>
  <c r="R471" i="30"/>
  <c r="Q471" i="30"/>
  <c r="O471" i="30"/>
  <c r="N471" i="30"/>
  <c r="M471" i="30"/>
  <c r="J471" i="30"/>
  <c r="I471" i="30"/>
  <c r="H471" i="30"/>
  <c r="F471" i="30"/>
  <c r="E471" i="30"/>
  <c r="D471" i="30"/>
  <c r="D17" i="30"/>
  <c r="G473" i="30" l="1"/>
  <c r="AH481" i="30"/>
  <c r="AF481" i="30"/>
  <c r="AG481" i="30"/>
  <c r="AF491" i="30"/>
  <c r="AG491" i="30"/>
  <c r="AF493" i="30"/>
  <c r="AG493" i="30"/>
  <c r="AH493" i="30"/>
  <c r="AG483" i="30"/>
  <c r="AF483" i="30"/>
  <c r="AH483" i="30"/>
  <c r="AH471" i="30"/>
  <c r="AG471" i="30"/>
  <c r="AF471" i="30"/>
  <c r="AG473" i="30"/>
  <c r="AF473" i="30"/>
  <c r="AH473" i="30"/>
  <c r="AH491" i="30"/>
  <c r="AE481" i="30"/>
  <c r="AE491" i="30"/>
  <c r="AE493" i="30"/>
  <c r="AE483" i="30"/>
  <c r="AE471" i="30"/>
  <c r="AE473" i="30"/>
  <c r="AD491" i="30"/>
  <c r="AD471" i="30"/>
  <c r="AD481" i="30"/>
  <c r="AD493" i="30"/>
  <c r="AD483" i="30"/>
  <c r="AD473" i="30"/>
  <c r="AC481" i="30"/>
  <c r="AB481" i="30"/>
  <c r="AC491" i="30"/>
  <c r="AB491" i="30"/>
  <c r="AC493" i="30"/>
  <c r="AB493" i="30"/>
  <c r="AB483" i="30"/>
  <c r="AC483" i="30"/>
  <c r="AC473" i="30"/>
  <c r="AB473" i="30"/>
  <c r="AC471" i="30"/>
  <c r="AB471" i="30"/>
  <c r="AA473" i="30"/>
  <c r="AA481" i="30"/>
  <c r="AA491" i="30"/>
  <c r="AA493" i="30"/>
  <c r="AA483" i="30"/>
  <c r="AA471" i="30"/>
  <c r="Y481" i="30"/>
  <c r="Z481" i="30"/>
  <c r="Z491" i="30"/>
  <c r="Y491" i="30"/>
  <c r="Z493" i="30"/>
  <c r="Y493" i="30"/>
  <c r="Y483" i="30"/>
  <c r="Z483" i="30"/>
  <c r="Y471" i="30"/>
  <c r="Z471" i="30"/>
  <c r="Z473" i="30"/>
  <c r="Y473" i="30"/>
  <c r="W335" i="30"/>
  <c r="W339" i="30" s="1"/>
  <c r="X335" i="30"/>
  <c r="W344" i="30"/>
  <c r="W348" i="30" s="1"/>
  <c r="X344" i="30"/>
  <c r="W353" i="30"/>
  <c r="W356" i="30" s="1"/>
  <c r="X353" i="30"/>
  <c r="W362" i="30"/>
  <c r="W365" i="30" s="1"/>
  <c r="W371" i="30"/>
  <c r="W375" i="30" s="1"/>
  <c r="X371" i="30"/>
  <c r="W380" i="30"/>
  <c r="W382" i="30" s="1"/>
  <c r="W389" i="30"/>
  <c r="W392" i="30" s="1"/>
  <c r="W326" i="30"/>
  <c r="W329" i="30" s="1"/>
  <c r="W398" i="30"/>
  <c r="W17" i="30"/>
  <c r="X481" i="30"/>
  <c r="W481" i="30"/>
  <c r="X491" i="30"/>
  <c r="W491" i="30"/>
  <c r="X493" i="30"/>
  <c r="W493" i="30"/>
  <c r="X483" i="30"/>
  <c r="W483" i="30"/>
  <c r="W416" i="30"/>
  <c r="X471" i="30"/>
  <c r="W471" i="30"/>
  <c r="X473" i="30"/>
  <c r="W473" i="30"/>
  <c r="W425" i="30"/>
  <c r="W328" i="30" l="1"/>
  <c r="W330" i="30"/>
  <c r="W337" i="30"/>
  <c r="W355" i="30"/>
  <c r="W347" i="30"/>
  <c r="W357" i="30"/>
  <c r="W346" i="30"/>
  <c r="W338" i="30"/>
  <c r="X338" i="30"/>
  <c r="X339" i="30"/>
  <c r="X337" i="30"/>
  <c r="X375" i="30"/>
  <c r="X373" i="30"/>
  <c r="X374" i="30"/>
  <c r="W391" i="30"/>
  <c r="W373" i="30"/>
  <c r="W420" i="30"/>
  <c r="W418" i="30"/>
  <c r="W419" i="30"/>
  <c r="W393" i="30"/>
  <c r="W374" i="30"/>
  <c r="W402" i="30"/>
  <c r="W400" i="30"/>
  <c r="W401" i="30"/>
  <c r="X356" i="30"/>
  <c r="X357" i="30"/>
  <c r="X355" i="30"/>
  <c r="W383" i="30"/>
  <c r="W366" i="30"/>
  <c r="W384" i="30"/>
  <c r="W364" i="30"/>
  <c r="X348" i="30"/>
  <c r="X346" i="30"/>
  <c r="X347" i="30"/>
  <c r="W428" i="30"/>
  <c r="W429" i="30"/>
  <c r="W427" i="30"/>
  <c r="D317" i="30"/>
  <c r="D308" i="30"/>
  <c r="D298" i="30"/>
  <c r="D289" i="30"/>
  <c r="D280" i="30"/>
  <c r="D271" i="30"/>
  <c r="D262" i="30"/>
  <c r="D253" i="30"/>
  <c r="D235" i="30"/>
  <c r="D226" i="30"/>
  <c r="D208" i="30"/>
  <c r="D190" i="30"/>
  <c r="D172" i="30"/>
  <c r="D163" i="30"/>
  <c r="D154" i="30"/>
  <c r="D145" i="30"/>
  <c r="D136" i="30"/>
  <c r="D127" i="30"/>
  <c r="D118" i="30"/>
  <c r="D108" i="30"/>
  <c r="D99" i="30"/>
  <c r="D90" i="30"/>
  <c r="D81" i="30"/>
  <c r="D72" i="30"/>
  <c r="D63" i="30"/>
  <c r="D45" i="30"/>
  <c r="D36" i="30"/>
  <c r="D27" i="30"/>
  <c r="D18" i="30"/>
  <c r="D22" i="30" s="1"/>
  <c r="D9" i="30"/>
  <c r="F39" i="54"/>
  <c r="F38" i="54"/>
  <c r="F53" i="54" s="1"/>
  <c r="F17" i="54"/>
  <c r="F39" i="53"/>
  <c r="F38" i="53"/>
  <c r="F17" i="53"/>
  <c r="F39" i="52"/>
  <c r="F38" i="52"/>
  <c r="F17" i="52"/>
  <c r="F40" i="51"/>
  <c r="F39" i="51"/>
  <c r="F54" i="51" s="1"/>
  <c r="F17" i="51"/>
  <c r="F40" i="50"/>
  <c r="F39" i="50"/>
  <c r="F17" i="50"/>
  <c r="F17" i="49"/>
  <c r="F40" i="49"/>
  <c r="F39" i="49"/>
  <c r="F40" i="48"/>
  <c r="F39" i="48"/>
  <c r="F17" i="48"/>
  <c r="F54" i="50" l="1"/>
  <c r="F55" i="50" s="1"/>
  <c r="W45" i="30"/>
  <c r="W48" i="30" s="1"/>
  <c r="W163" i="30"/>
  <c r="W165" i="30" s="1"/>
  <c r="W280" i="30"/>
  <c r="W284" i="30" s="1"/>
  <c r="W63" i="30"/>
  <c r="W67" i="30" s="1"/>
  <c r="W172" i="30"/>
  <c r="W174" i="30" s="1"/>
  <c r="W289" i="30"/>
  <c r="W292" i="30" s="1"/>
  <c r="W72" i="30"/>
  <c r="W74" i="30" s="1"/>
  <c r="W298" i="30"/>
  <c r="W302" i="30" s="1"/>
  <c r="W81" i="30"/>
  <c r="W84" i="30" s="1"/>
  <c r="W190" i="30"/>
  <c r="W192" i="30" s="1"/>
  <c r="W90" i="30"/>
  <c r="W94" i="30" s="1"/>
  <c r="W317" i="30"/>
  <c r="W319" i="30" s="1"/>
  <c r="W99" i="30"/>
  <c r="W102" i="30" s="1"/>
  <c r="W208" i="30"/>
  <c r="W212" i="30" s="1"/>
  <c r="W108" i="30"/>
  <c r="W111" i="30" s="1"/>
  <c r="W118" i="30"/>
  <c r="W122" i="30" s="1"/>
  <c r="X118" i="30"/>
  <c r="W226" i="30"/>
  <c r="W229" i="30" s="1"/>
  <c r="W127" i="30"/>
  <c r="W131" i="30" s="1"/>
  <c r="W235" i="30"/>
  <c r="W238" i="30" s="1"/>
  <c r="W18" i="30"/>
  <c r="W21" i="30" s="1"/>
  <c r="W136" i="30"/>
  <c r="W139" i="30" s="1"/>
  <c r="Y136" i="30"/>
  <c r="X136" i="30"/>
  <c r="W253" i="30"/>
  <c r="W256" i="30" s="1"/>
  <c r="W27" i="30"/>
  <c r="W29" i="30" s="1"/>
  <c r="W145" i="30"/>
  <c r="W149" i="30" s="1"/>
  <c r="W262" i="30"/>
  <c r="W265" i="30" s="1"/>
  <c r="W36" i="30"/>
  <c r="W38" i="30" s="1"/>
  <c r="W154" i="30"/>
  <c r="W158" i="30" s="1"/>
  <c r="W271" i="30"/>
  <c r="W275" i="30" s="1"/>
  <c r="D13" i="30"/>
  <c r="W9" i="30"/>
  <c r="D455" i="30"/>
  <c r="W308" i="30"/>
  <c r="F53" i="52"/>
  <c r="F54" i="52" s="1"/>
  <c r="F54" i="54"/>
  <c r="F55" i="51"/>
  <c r="F55" i="49"/>
  <c r="F56" i="49" s="1"/>
  <c r="F55" i="48"/>
  <c r="F56" i="48" s="1"/>
  <c r="D485" i="30"/>
  <c r="F53" i="53"/>
  <c r="F54" i="53" s="1"/>
  <c r="S494" i="30"/>
  <c r="R494" i="30"/>
  <c r="Q494" i="30"/>
  <c r="O494" i="30"/>
  <c r="N494" i="30"/>
  <c r="M494" i="30"/>
  <c r="J494" i="30"/>
  <c r="I494" i="30"/>
  <c r="H494" i="30"/>
  <c r="F494" i="30"/>
  <c r="E494" i="30"/>
  <c r="D494" i="30"/>
  <c r="T493" i="30"/>
  <c r="P493" i="30"/>
  <c r="K493" i="30"/>
  <c r="G493" i="30"/>
  <c r="S492" i="30"/>
  <c r="R492" i="30"/>
  <c r="Q492" i="30"/>
  <c r="O492" i="30"/>
  <c r="N492" i="30"/>
  <c r="M492" i="30"/>
  <c r="J492" i="30"/>
  <c r="I492" i="30"/>
  <c r="H492" i="30"/>
  <c r="F492" i="30"/>
  <c r="E492" i="30"/>
  <c r="D492" i="30"/>
  <c r="T491" i="30"/>
  <c r="P491" i="30"/>
  <c r="K491" i="30"/>
  <c r="G491" i="30"/>
  <c r="S484" i="30"/>
  <c r="R484" i="30"/>
  <c r="Q484" i="30"/>
  <c r="O484" i="30"/>
  <c r="N484" i="30"/>
  <c r="M484" i="30"/>
  <c r="J484" i="30"/>
  <c r="I484" i="30"/>
  <c r="H484" i="30"/>
  <c r="F484" i="30"/>
  <c r="E484" i="30"/>
  <c r="D484" i="30"/>
  <c r="T483" i="30"/>
  <c r="P483" i="30"/>
  <c r="K483" i="30"/>
  <c r="G483" i="30"/>
  <c r="S482" i="30"/>
  <c r="R482" i="30"/>
  <c r="Q482" i="30"/>
  <c r="O482" i="30"/>
  <c r="N482" i="30"/>
  <c r="M482" i="30"/>
  <c r="J482" i="30"/>
  <c r="I482" i="30"/>
  <c r="H482" i="30"/>
  <c r="F482" i="30"/>
  <c r="E482" i="30"/>
  <c r="D482" i="30"/>
  <c r="T481" i="30"/>
  <c r="P481" i="30"/>
  <c r="K481" i="30"/>
  <c r="G481" i="30"/>
  <c r="S474" i="30"/>
  <c r="R474" i="30"/>
  <c r="Q474" i="30"/>
  <c r="O474" i="30"/>
  <c r="N474" i="30"/>
  <c r="M474" i="30"/>
  <c r="J474" i="30"/>
  <c r="I474" i="30"/>
  <c r="H474" i="30"/>
  <c r="F474" i="30"/>
  <c r="E474" i="30"/>
  <c r="D474" i="30"/>
  <c r="T473" i="30"/>
  <c r="P473" i="30"/>
  <c r="K473" i="30"/>
  <c r="S472" i="30"/>
  <c r="R472" i="30"/>
  <c r="Q472" i="30"/>
  <c r="O472" i="30"/>
  <c r="N472" i="30"/>
  <c r="M472" i="30"/>
  <c r="J472" i="30"/>
  <c r="I472" i="30"/>
  <c r="H472" i="30"/>
  <c r="F472" i="30"/>
  <c r="E472" i="30"/>
  <c r="D472" i="30"/>
  <c r="T471" i="30"/>
  <c r="P471" i="30"/>
  <c r="K471" i="30"/>
  <c r="G471" i="30"/>
  <c r="S453" i="30"/>
  <c r="R453" i="30"/>
  <c r="Q453" i="30"/>
  <c r="O453" i="30"/>
  <c r="N453" i="30"/>
  <c r="M453" i="30"/>
  <c r="M457" i="30" s="1"/>
  <c r="J453" i="30"/>
  <c r="I453" i="30"/>
  <c r="H453" i="30"/>
  <c r="F453" i="30"/>
  <c r="E453" i="30"/>
  <c r="D453" i="30"/>
  <c r="S451" i="30"/>
  <c r="S459" i="30" s="1"/>
  <c r="R451" i="30"/>
  <c r="R452" i="30" s="1"/>
  <c r="Q451" i="30"/>
  <c r="Q452" i="30" s="1"/>
  <c r="O451" i="30"/>
  <c r="O459" i="30" s="1"/>
  <c r="N451" i="30"/>
  <c r="N452" i="30" s="1"/>
  <c r="M451" i="30"/>
  <c r="M459" i="30" s="1"/>
  <c r="J451" i="30"/>
  <c r="I451" i="30"/>
  <c r="H451" i="30"/>
  <c r="F451" i="30"/>
  <c r="F452" i="30" s="1"/>
  <c r="E451" i="30"/>
  <c r="D451" i="30"/>
  <c r="S443" i="30"/>
  <c r="S447" i="30" s="1"/>
  <c r="R443" i="30"/>
  <c r="Q443" i="30"/>
  <c r="Q447" i="30" s="1"/>
  <c r="O443" i="30"/>
  <c r="O444" i="30" s="1"/>
  <c r="N443" i="30"/>
  <c r="N444" i="30" s="1"/>
  <c r="M443" i="30"/>
  <c r="M447" i="30" s="1"/>
  <c r="J443" i="30"/>
  <c r="I443" i="30"/>
  <c r="H443" i="30"/>
  <c r="F443" i="30"/>
  <c r="E443" i="30"/>
  <c r="D443" i="30"/>
  <c r="AG39" i="51"/>
  <c r="AG40" i="51"/>
  <c r="AG17" i="51"/>
  <c r="AH39" i="48"/>
  <c r="AH40" i="48"/>
  <c r="AH17" i="48"/>
  <c r="S441" i="30"/>
  <c r="S442" i="30" s="1"/>
  <c r="R441" i="30"/>
  <c r="Q441" i="30"/>
  <c r="Q442" i="30" s="1"/>
  <c r="O441" i="30"/>
  <c r="O449" i="30" s="1"/>
  <c r="N441" i="30"/>
  <c r="N442" i="30" s="1"/>
  <c r="M441" i="30"/>
  <c r="M449" i="30" s="1"/>
  <c r="J441" i="30"/>
  <c r="I441" i="30"/>
  <c r="H441" i="30"/>
  <c r="H442" i="30" s="1"/>
  <c r="F441" i="30"/>
  <c r="E441" i="30"/>
  <c r="E442" i="30" s="1"/>
  <c r="D441" i="30"/>
  <c r="S433" i="30"/>
  <c r="R433" i="30"/>
  <c r="Q433" i="30"/>
  <c r="O433" i="30"/>
  <c r="N433" i="30"/>
  <c r="M433" i="30"/>
  <c r="J433" i="30"/>
  <c r="I433" i="30"/>
  <c r="H433" i="30"/>
  <c r="F433" i="30"/>
  <c r="E433" i="30"/>
  <c r="E434" i="30" s="1"/>
  <c r="D433" i="30"/>
  <c r="S431" i="30"/>
  <c r="R431" i="30"/>
  <c r="Q431" i="30"/>
  <c r="Q432" i="30" s="1"/>
  <c r="O431" i="30"/>
  <c r="N431" i="30"/>
  <c r="M431" i="30"/>
  <c r="J431" i="30"/>
  <c r="I431" i="30"/>
  <c r="H431" i="30"/>
  <c r="F431" i="30"/>
  <c r="E431" i="30"/>
  <c r="D431" i="30"/>
  <c r="P455" i="30"/>
  <c r="P445" i="30"/>
  <c r="T421" i="30"/>
  <c r="P421" i="30"/>
  <c r="K421" i="30"/>
  <c r="G421" i="30"/>
  <c r="T412" i="30"/>
  <c r="P412" i="30"/>
  <c r="K412" i="30"/>
  <c r="G412" i="30"/>
  <c r="T394" i="30"/>
  <c r="P394" i="30"/>
  <c r="K394" i="30"/>
  <c r="G394" i="30"/>
  <c r="T385" i="30"/>
  <c r="P385" i="30"/>
  <c r="K385" i="30"/>
  <c r="G385" i="30"/>
  <c r="T376" i="30"/>
  <c r="P376" i="30"/>
  <c r="K376" i="30"/>
  <c r="G376" i="30"/>
  <c r="T367" i="30"/>
  <c r="P367" i="30"/>
  <c r="K367" i="30"/>
  <c r="G367" i="30"/>
  <c r="T358" i="30"/>
  <c r="P358" i="30"/>
  <c r="K358" i="30"/>
  <c r="G358" i="30"/>
  <c r="T349" i="30"/>
  <c r="P349" i="30"/>
  <c r="K349" i="30"/>
  <c r="G349" i="30"/>
  <c r="T340" i="30"/>
  <c r="P340" i="30"/>
  <c r="K340" i="30"/>
  <c r="G340" i="30"/>
  <c r="T331" i="30"/>
  <c r="P331" i="30"/>
  <c r="K331" i="30"/>
  <c r="G331" i="30"/>
  <c r="T322" i="30"/>
  <c r="P322" i="30"/>
  <c r="K322" i="30"/>
  <c r="G322" i="30"/>
  <c r="T313" i="30"/>
  <c r="P313" i="30"/>
  <c r="K313" i="30"/>
  <c r="G313" i="30"/>
  <c r="T304" i="30"/>
  <c r="P304" i="30"/>
  <c r="K304" i="30"/>
  <c r="G304" i="30"/>
  <c r="T294" i="30"/>
  <c r="P294" i="30"/>
  <c r="K294" i="30"/>
  <c r="G294" i="30"/>
  <c r="T285" i="30"/>
  <c r="P285" i="30"/>
  <c r="K285" i="30"/>
  <c r="G285" i="30"/>
  <c r="T276" i="30"/>
  <c r="P276" i="30"/>
  <c r="K276" i="30"/>
  <c r="G276" i="30"/>
  <c r="T267" i="30"/>
  <c r="P267" i="30"/>
  <c r="K267" i="30"/>
  <c r="G267" i="30"/>
  <c r="T258" i="30"/>
  <c r="P258" i="30"/>
  <c r="K258" i="30"/>
  <c r="G258" i="30"/>
  <c r="T249" i="30"/>
  <c r="P249" i="30"/>
  <c r="K249" i="30"/>
  <c r="G249" i="30"/>
  <c r="T231" i="30"/>
  <c r="P231" i="30"/>
  <c r="K231" i="30"/>
  <c r="G231" i="30"/>
  <c r="T222" i="30"/>
  <c r="P222" i="30"/>
  <c r="K222" i="30"/>
  <c r="G222" i="30"/>
  <c r="T213" i="30"/>
  <c r="P213" i="30"/>
  <c r="K213" i="30"/>
  <c r="G213" i="30"/>
  <c r="T204" i="30"/>
  <c r="P204" i="30"/>
  <c r="K204" i="30"/>
  <c r="G204" i="30"/>
  <c r="T195" i="30"/>
  <c r="P195" i="30"/>
  <c r="K195" i="30"/>
  <c r="G195" i="30"/>
  <c r="T186" i="30"/>
  <c r="P186" i="30"/>
  <c r="K186" i="30"/>
  <c r="G186" i="30"/>
  <c r="T177" i="30"/>
  <c r="P177" i="30"/>
  <c r="K177" i="30"/>
  <c r="G177" i="30"/>
  <c r="T168" i="30"/>
  <c r="P168" i="30"/>
  <c r="K168" i="30"/>
  <c r="G168" i="30"/>
  <c r="T159" i="30"/>
  <c r="P159" i="30"/>
  <c r="K159" i="30"/>
  <c r="G159" i="30"/>
  <c r="T150" i="30"/>
  <c r="P150" i="30"/>
  <c r="K150" i="30"/>
  <c r="G150" i="30"/>
  <c r="T141" i="30"/>
  <c r="P141" i="30"/>
  <c r="K141" i="30"/>
  <c r="G141" i="30"/>
  <c r="T132" i="30"/>
  <c r="P132" i="30"/>
  <c r="K132" i="30"/>
  <c r="G132" i="30"/>
  <c r="T123" i="30"/>
  <c r="P123" i="30"/>
  <c r="K123" i="30"/>
  <c r="G123" i="30"/>
  <c r="P114" i="30"/>
  <c r="T114" i="30"/>
  <c r="K114" i="30"/>
  <c r="G114" i="30"/>
  <c r="S456" i="30"/>
  <c r="Q456" i="30"/>
  <c r="O456" i="30"/>
  <c r="N456" i="30"/>
  <c r="M456" i="30"/>
  <c r="S446" i="30"/>
  <c r="Q446" i="30"/>
  <c r="O446" i="30"/>
  <c r="N446" i="30"/>
  <c r="M446" i="30"/>
  <c r="AG54" i="51" l="1"/>
  <c r="AG55" i="51" s="1"/>
  <c r="AG453" i="30"/>
  <c r="AF453" i="30"/>
  <c r="AH453" i="30"/>
  <c r="AH472" i="30"/>
  <c r="AH431" i="30"/>
  <c r="AH441" i="30"/>
  <c r="AG441" i="30"/>
  <c r="AF441" i="30"/>
  <c r="AH443" i="30"/>
  <c r="AG443" i="30"/>
  <c r="AF443" i="30"/>
  <c r="AH492" i="30"/>
  <c r="AF433" i="30"/>
  <c r="AH433" i="30"/>
  <c r="AG433" i="30"/>
  <c r="AH494" i="30"/>
  <c r="AG494" i="30"/>
  <c r="AF494" i="30"/>
  <c r="AH474" i="30"/>
  <c r="AG474" i="30"/>
  <c r="AF474" i="30"/>
  <c r="AH482" i="30"/>
  <c r="AG482" i="30"/>
  <c r="AF482" i="30"/>
  <c r="AG451" i="30"/>
  <c r="AF451" i="30"/>
  <c r="AH451" i="30"/>
  <c r="AH484" i="30"/>
  <c r="AF484" i="30"/>
  <c r="AG484" i="30"/>
  <c r="AF472" i="30"/>
  <c r="AG472" i="30"/>
  <c r="AF492" i="30"/>
  <c r="AG492" i="30"/>
  <c r="AF431" i="30"/>
  <c r="AG431" i="30"/>
  <c r="AE443" i="30"/>
  <c r="AE451" i="30"/>
  <c r="N459" i="30"/>
  <c r="AE482" i="30"/>
  <c r="AE453" i="30"/>
  <c r="AE433" i="30"/>
  <c r="AE441" i="30"/>
  <c r="AE492" i="30"/>
  <c r="AE484" i="30"/>
  <c r="AD472" i="30"/>
  <c r="AE472" i="30"/>
  <c r="AE431" i="30"/>
  <c r="AE474" i="30"/>
  <c r="AE494" i="30"/>
  <c r="AD443" i="30"/>
  <c r="AD451" i="30"/>
  <c r="AD453" i="30"/>
  <c r="AD484" i="30"/>
  <c r="AD433" i="30"/>
  <c r="M452" i="30"/>
  <c r="D456" i="30"/>
  <c r="AD494" i="30"/>
  <c r="AD431" i="30"/>
  <c r="AD441" i="30"/>
  <c r="AD492" i="30"/>
  <c r="AD474" i="30"/>
  <c r="AD482" i="30"/>
  <c r="U132" i="30"/>
  <c r="Q448" i="30"/>
  <c r="L222" i="30"/>
  <c r="L258" i="30"/>
  <c r="W130" i="30"/>
  <c r="AB431" i="30"/>
  <c r="AC431" i="30"/>
  <c r="AA484" i="30"/>
  <c r="AC484" i="30"/>
  <c r="AB484" i="30"/>
  <c r="W193" i="30"/>
  <c r="AA472" i="30"/>
  <c r="AC472" i="30"/>
  <c r="AB472" i="30"/>
  <c r="W129" i="30"/>
  <c r="AA441" i="30"/>
  <c r="AC441" i="30"/>
  <c r="AB441" i="30"/>
  <c r="AA492" i="30"/>
  <c r="AB492" i="30"/>
  <c r="AC492" i="30"/>
  <c r="AC474" i="30"/>
  <c r="AB474" i="30"/>
  <c r="AC494" i="30"/>
  <c r="AB494" i="30"/>
  <c r="AC482" i="30"/>
  <c r="AB482" i="30"/>
  <c r="W40" i="30"/>
  <c r="W194" i="30"/>
  <c r="AC433" i="30"/>
  <c r="AB433" i="30"/>
  <c r="AC443" i="30"/>
  <c r="AB443" i="30"/>
  <c r="AB451" i="30"/>
  <c r="AC451" i="30"/>
  <c r="AB453" i="30"/>
  <c r="AC453" i="30"/>
  <c r="W120" i="30"/>
  <c r="W237" i="30"/>
  <c r="I442" i="30"/>
  <c r="W239" i="30"/>
  <c r="J442" i="30"/>
  <c r="AA443" i="30"/>
  <c r="AA451" i="30"/>
  <c r="AA453" i="30"/>
  <c r="W103" i="30"/>
  <c r="N434" i="30"/>
  <c r="Q444" i="30"/>
  <c r="W31" i="30"/>
  <c r="R444" i="30"/>
  <c r="J452" i="30"/>
  <c r="AA431" i="30"/>
  <c r="AA433" i="30"/>
  <c r="W30" i="30"/>
  <c r="W321" i="30"/>
  <c r="W293" i="30"/>
  <c r="W167" i="30"/>
  <c r="W85" i="30"/>
  <c r="U123" i="30"/>
  <c r="AA494" i="30"/>
  <c r="W83" i="30"/>
  <c r="W101" i="30"/>
  <c r="L132" i="30"/>
  <c r="W320" i="30"/>
  <c r="W255" i="30"/>
  <c r="W257" i="30"/>
  <c r="W110" i="30"/>
  <c r="W291" i="30"/>
  <c r="AA474" i="30"/>
  <c r="M434" i="30"/>
  <c r="AA482" i="30"/>
  <c r="W39" i="30"/>
  <c r="Y443" i="30"/>
  <c r="Z443" i="30"/>
  <c r="Z451" i="30"/>
  <c r="Y451" i="30"/>
  <c r="Z431" i="30"/>
  <c r="Y431" i="30"/>
  <c r="W112" i="30"/>
  <c r="W175" i="30"/>
  <c r="Y472" i="30"/>
  <c r="Z472" i="30"/>
  <c r="W176" i="30"/>
  <c r="W300" i="30"/>
  <c r="Y441" i="30"/>
  <c r="Z441" i="30"/>
  <c r="W301" i="30"/>
  <c r="W65" i="30"/>
  <c r="M442" i="30"/>
  <c r="D444" i="30"/>
  <c r="L376" i="30"/>
  <c r="Y474" i="30"/>
  <c r="Z474" i="30"/>
  <c r="W140" i="30"/>
  <c r="W166" i="30"/>
  <c r="Z484" i="30"/>
  <c r="Y484" i="30"/>
  <c r="W266" i="30"/>
  <c r="W47" i="30"/>
  <c r="D452" i="30"/>
  <c r="U204" i="30"/>
  <c r="U267" i="30"/>
  <c r="Y494" i="30"/>
  <c r="Z494" i="30"/>
  <c r="W49" i="30"/>
  <c r="Z453" i="30"/>
  <c r="Y453" i="30"/>
  <c r="Z433" i="30"/>
  <c r="Y433" i="30"/>
  <c r="W264" i="30"/>
  <c r="Z492" i="30"/>
  <c r="Y492" i="30"/>
  <c r="I452" i="30"/>
  <c r="L358" i="30"/>
  <c r="Z482" i="30"/>
  <c r="Y482" i="30"/>
  <c r="W121" i="30"/>
  <c r="X122" i="30"/>
  <c r="X121" i="30"/>
  <c r="X120" i="30"/>
  <c r="N449" i="30"/>
  <c r="T472" i="30"/>
  <c r="X484" i="30"/>
  <c r="W484" i="30"/>
  <c r="O434" i="30"/>
  <c r="X472" i="30"/>
  <c r="W472" i="30"/>
  <c r="W66" i="30"/>
  <c r="Q434" i="30"/>
  <c r="D461" i="30"/>
  <c r="X431" i="30"/>
  <c r="W431" i="30"/>
  <c r="R434" i="30"/>
  <c r="P433" i="30"/>
  <c r="X441" i="30"/>
  <c r="W441" i="30"/>
  <c r="X492" i="30"/>
  <c r="W492" i="30"/>
  <c r="W210" i="30"/>
  <c r="W20" i="30"/>
  <c r="W274" i="30"/>
  <c r="W75" i="30"/>
  <c r="W211" i="30"/>
  <c r="W22" i="30"/>
  <c r="W273" i="30"/>
  <c r="X474" i="30"/>
  <c r="W474" i="30"/>
  <c r="W92" i="30"/>
  <c r="W76" i="30"/>
  <c r="E444" i="30"/>
  <c r="U141" i="30"/>
  <c r="O447" i="30"/>
  <c r="W93" i="30"/>
  <c r="W283" i="30"/>
  <c r="W157" i="30"/>
  <c r="W147" i="30"/>
  <c r="W228" i="30"/>
  <c r="X140" i="30"/>
  <c r="X139" i="30"/>
  <c r="X138" i="30"/>
  <c r="F444" i="30"/>
  <c r="X494" i="30"/>
  <c r="W494" i="30"/>
  <c r="W138" i="30"/>
  <c r="W282" i="30"/>
  <c r="W156" i="30"/>
  <c r="W148" i="30"/>
  <c r="W230" i="30"/>
  <c r="Y140" i="30"/>
  <c r="Y139" i="30"/>
  <c r="Y138" i="30"/>
  <c r="T433" i="30"/>
  <c r="D434" i="30"/>
  <c r="X433" i="30"/>
  <c r="W433" i="30"/>
  <c r="E461" i="30"/>
  <c r="E462" i="30" s="1"/>
  <c r="X482" i="30"/>
  <c r="W482" i="30"/>
  <c r="O448" i="30"/>
  <c r="G443" i="30"/>
  <c r="X443" i="30"/>
  <c r="W443" i="30"/>
  <c r="D459" i="30"/>
  <c r="X451" i="30"/>
  <c r="W451" i="30"/>
  <c r="X453" i="30"/>
  <c r="W453" i="30"/>
  <c r="W455" i="30"/>
  <c r="W485" i="30"/>
  <c r="O432" i="30"/>
  <c r="O461" i="30"/>
  <c r="S432" i="30"/>
  <c r="S461" i="30"/>
  <c r="Q461" i="30"/>
  <c r="Q449" i="30"/>
  <c r="W11" i="30"/>
  <c r="W12" i="30"/>
  <c r="W13" i="30"/>
  <c r="U304" i="30"/>
  <c r="R432" i="30"/>
  <c r="R461" i="30"/>
  <c r="U483" i="30"/>
  <c r="K482" i="30"/>
  <c r="F432" i="30"/>
  <c r="F461" i="30"/>
  <c r="H461" i="30"/>
  <c r="P482" i="30"/>
  <c r="L141" i="30"/>
  <c r="D432" i="30"/>
  <c r="I461" i="30"/>
  <c r="O463" i="30"/>
  <c r="O464" i="30" s="1"/>
  <c r="K484" i="30"/>
  <c r="E432" i="30"/>
  <c r="J461" i="30"/>
  <c r="L150" i="30"/>
  <c r="L177" i="30"/>
  <c r="L231" i="30"/>
  <c r="M461" i="30"/>
  <c r="G474" i="30"/>
  <c r="N432" i="30"/>
  <c r="N461" i="30"/>
  <c r="S463" i="30"/>
  <c r="W312" i="30"/>
  <c r="W311" i="30"/>
  <c r="W310" i="30"/>
  <c r="T484" i="30"/>
  <c r="D486" i="30"/>
  <c r="D487" i="30"/>
  <c r="D488" i="30"/>
  <c r="D489" i="30"/>
  <c r="M454" i="30"/>
  <c r="S457" i="30"/>
  <c r="S454" i="30"/>
  <c r="S458" i="30"/>
  <c r="Q458" i="30"/>
  <c r="Q463" i="30"/>
  <c r="R454" i="30"/>
  <c r="R463" i="30"/>
  <c r="U493" i="30"/>
  <c r="M458" i="30"/>
  <c r="M463" i="30"/>
  <c r="N458" i="30"/>
  <c r="N463" i="30"/>
  <c r="O458" i="30"/>
  <c r="I463" i="30"/>
  <c r="H463" i="30"/>
  <c r="J463" i="30"/>
  <c r="E463" i="30"/>
  <c r="F454" i="30"/>
  <c r="F463" i="30"/>
  <c r="AH55" i="48"/>
  <c r="AH56" i="48" s="1"/>
  <c r="D458" i="30"/>
  <c r="D463" i="30"/>
  <c r="G494" i="30"/>
  <c r="P484" i="30"/>
  <c r="G484" i="30"/>
  <c r="T494" i="30"/>
  <c r="P494" i="30"/>
  <c r="K494" i="30"/>
  <c r="T492" i="30"/>
  <c r="P492" i="30"/>
  <c r="U491" i="30"/>
  <c r="K492" i="30"/>
  <c r="L491" i="30"/>
  <c r="G492" i="30"/>
  <c r="T482" i="30"/>
  <c r="U481" i="30"/>
  <c r="L481" i="30"/>
  <c r="G482" i="30"/>
  <c r="T474" i="30"/>
  <c r="P474" i="30"/>
  <c r="U473" i="30"/>
  <c r="K474" i="30"/>
  <c r="L473" i="30"/>
  <c r="P472" i="30"/>
  <c r="K472" i="30"/>
  <c r="L471" i="30"/>
  <c r="G472" i="30"/>
  <c r="L493" i="30"/>
  <c r="L483" i="30"/>
  <c r="U471" i="30"/>
  <c r="L114" i="30"/>
  <c r="K431" i="30"/>
  <c r="F434" i="30"/>
  <c r="H434" i="30"/>
  <c r="I434" i="30"/>
  <c r="H452" i="30"/>
  <c r="U114" i="30"/>
  <c r="L249" i="30"/>
  <c r="L276" i="30"/>
  <c r="K443" i="30"/>
  <c r="N447" i="30"/>
  <c r="U276" i="30"/>
  <c r="K453" i="30"/>
  <c r="H432" i="30"/>
  <c r="L285" i="30"/>
  <c r="G433" i="30"/>
  <c r="H444" i="30"/>
  <c r="D454" i="30"/>
  <c r="J432" i="30"/>
  <c r="S434" i="30"/>
  <c r="I444" i="30"/>
  <c r="E454" i="30"/>
  <c r="U313" i="30"/>
  <c r="U394" i="30"/>
  <c r="K451" i="30"/>
  <c r="P453" i="30"/>
  <c r="P457" i="30" s="1"/>
  <c r="L195" i="30"/>
  <c r="L394" i="30"/>
  <c r="K433" i="30"/>
  <c r="I432" i="30"/>
  <c r="M432" i="30"/>
  <c r="J444" i="30"/>
  <c r="H454" i="30"/>
  <c r="L412" i="30"/>
  <c r="N448" i="30"/>
  <c r="U186" i="30"/>
  <c r="U412" i="30"/>
  <c r="Q457" i="30"/>
  <c r="Q454" i="30"/>
  <c r="T453" i="30"/>
  <c r="N457" i="30"/>
  <c r="O457" i="30"/>
  <c r="N454" i="30"/>
  <c r="O454" i="30"/>
  <c r="I454" i="30"/>
  <c r="J454" i="30"/>
  <c r="G453" i="30"/>
  <c r="D457" i="30"/>
  <c r="Q459" i="30"/>
  <c r="T451" i="30"/>
  <c r="S452" i="30"/>
  <c r="T452" i="30" s="1"/>
  <c r="O452" i="30"/>
  <c r="P451" i="30"/>
  <c r="P459" i="30" s="1"/>
  <c r="E452" i="30"/>
  <c r="G451" i="30"/>
  <c r="S444" i="30"/>
  <c r="S448" i="30"/>
  <c r="T443" i="30"/>
  <c r="M448" i="30"/>
  <c r="P443" i="30"/>
  <c r="M444" i="30"/>
  <c r="P444" i="30" s="1"/>
  <c r="U421" i="30"/>
  <c r="L421" i="30"/>
  <c r="U385" i="30"/>
  <c r="L385" i="30"/>
  <c r="U376" i="30"/>
  <c r="U367" i="30"/>
  <c r="L367" i="30"/>
  <c r="U358" i="30"/>
  <c r="U349" i="30"/>
  <c r="L349" i="30"/>
  <c r="U340" i="30"/>
  <c r="L340" i="30"/>
  <c r="V340" i="30" s="1"/>
  <c r="L331" i="30"/>
  <c r="U331" i="30"/>
  <c r="U322" i="30"/>
  <c r="L322" i="30"/>
  <c r="L313" i="30"/>
  <c r="L304" i="30"/>
  <c r="S449" i="30"/>
  <c r="R442" i="30"/>
  <c r="T442" i="30" s="1"/>
  <c r="T441" i="30"/>
  <c r="O442" i="30"/>
  <c r="U294" i="30"/>
  <c r="P441" i="30"/>
  <c r="K441" i="30"/>
  <c r="G441" i="30"/>
  <c r="L294" i="30"/>
  <c r="D442" i="30"/>
  <c r="F442" i="30"/>
  <c r="J434" i="30"/>
  <c r="T431" i="30"/>
  <c r="P431" i="30"/>
  <c r="G431" i="30"/>
  <c r="U231" i="30"/>
  <c r="U249" i="30"/>
  <c r="U285" i="30"/>
  <c r="L267" i="30"/>
  <c r="U258" i="30"/>
  <c r="U213" i="30"/>
  <c r="L213" i="30"/>
  <c r="U222" i="30"/>
  <c r="L204" i="30"/>
  <c r="U195" i="30"/>
  <c r="L186" i="30"/>
  <c r="U177" i="30"/>
  <c r="U168" i="30"/>
  <c r="L168" i="30"/>
  <c r="U159" i="30"/>
  <c r="L159" i="30"/>
  <c r="U150" i="30"/>
  <c r="L123" i="30"/>
  <c r="P456" i="30"/>
  <c r="P446" i="30"/>
  <c r="K442" i="30" l="1"/>
  <c r="AH444" i="30"/>
  <c r="AF444" i="30"/>
  <c r="AG444" i="30"/>
  <c r="AH442" i="30"/>
  <c r="AG442" i="30"/>
  <c r="AF442" i="30"/>
  <c r="AF461" i="30"/>
  <c r="AG461" i="30"/>
  <c r="AG452" i="30"/>
  <c r="AF452" i="30"/>
  <c r="AH452" i="30"/>
  <c r="AH461" i="30"/>
  <c r="AF454" i="30"/>
  <c r="AH454" i="30"/>
  <c r="AG454" i="30"/>
  <c r="AF432" i="30"/>
  <c r="AG432" i="30"/>
  <c r="AF463" i="30"/>
  <c r="AH463" i="30"/>
  <c r="AG463" i="30"/>
  <c r="AH434" i="30"/>
  <c r="AG434" i="30"/>
  <c r="AF434" i="30"/>
  <c r="AH432" i="30"/>
  <c r="AE461" i="30"/>
  <c r="AE442" i="30"/>
  <c r="AE454" i="30"/>
  <c r="AE452" i="30"/>
  <c r="AE444" i="30"/>
  <c r="AE432" i="30"/>
  <c r="V267" i="30"/>
  <c r="P452" i="30"/>
  <c r="U452" i="30" s="1"/>
  <c r="AE463" i="30"/>
  <c r="V186" i="30"/>
  <c r="AE434" i="30"/>
  <c r="AD452" i="30"/>
  <c r="AD432" i="30"/>
  <c r="V150" i="30"/>
  <c r="V132" i="30"/>
  <c r="AD444" i="30"/>
  <c r="X444" i="30"/>
  <c r="G444" i="30"/>
  <c r="AD442" i="30"/>
  <c r="AD454" i="30"/>
  <c r="AD463" i="30"/>
  <c r="AD434" i="30"/>
  <c r="W456" i="30"/>
  <c r="AD461" i="30"/>
  <c r="V285" i="30"/>
  <c r="V222" i="30"/>
  <c r="V258" i="30"/>
  <c r="AB452" i="30"/>
  <c r="AC452" i="30"/>
  <c r="AC463" i="30"/>
  <c r="AB463" i="30"/>
  <c r="AC442" i="30"/>
  <c r="AB442" i="30"/>
  <c r="AB434" i="30"/>
  <c r="AC434" i="30"/>
  <c r="G434" i="30"/>
  <c r="AB432" i="30"/>
  <c r="AC432" i="30"/>
  <c r="T432" i="30"/>
  <c r="AC454" i="30"/>
  <c r="AB454" i="30"/>
  <c r="AC461" i="30"/>
  <c r="AB461" i="30"/>
  <c r="V123" i="30"/>
  <c r="U474" i="30"/>
  <c r="W444" i="30"/>
  <c r="AB444" i="30"/>
  <c r="AC444" i="30"/>
  <c r="V204" i="30"/>
  <c r="T434" i="30"/>
  <c r="U472" i="30"/>
  <c r="P434" i="30"/>
  <c r="AA452" i="30"/>
  <c r="T444" i="30"/>
  <c r="U444" i="30" s="1"/>
  <c r="G442" i="30"/>
  <c r="AA434" i="30"/>
  <c r="AA442" i="30"/>
  <c r="V473" i="30"/>
  <c r="G452" i="30"/>
  <c r="AA454" i="30"/>
  <c r="AA432" i="30"/>
  <c r="K452" i="30"/>
  <c r="V249" i="30"/>
  <c r="V177" i="30"/>
  <c r="P442" i="30"/>
  <c r="U442" i="30" s="1"/>
  <c r="AA463" i="30"/>
  <c r="W452" i="30"/>
  <c r="V276" i="30"/>
  <c r="AA461" i="30"/>
  <c r="V367" i="30"/>
  <c r="V358" i="30"/>
  <c r="AA444" i="30"/>
  <c r="Z454" i="30"/>
  <c r="Y454" i="30"/>
  <c r="G432" i="30"/>
  <c r="K432" i="30"/>
  <c r="Y461" i="30"/>
  <c r="Z461" i="30"/>
  <c r="V313" i="30"/>
  <c r="Z434" i="30"/>
  <c r="Y434" i="30"/>
  <c r="U433" i="30"/>
  <c r="S464" i="30"/>
  <c r="Y444" i="30"/>
  <c r="Z444" i="30"/>
  <c r="V304" i="30"/>
  <c r="Z432" i="30"/>
  <c r="Y432" i="30"/>
  <c r="Z452" i="30"/>
  <c r="Y452" i="30"/>
  <c r="V394" i="30"/>
  <c r="V491" i="30"/>
  <c r="K444" i="30"/>
  <c r="L472" i="30"/>
  <c r="Z463" i="30"/>
  <c r="Y463" i="30"/>
  <c r="V141" i="30"/>
  <c r="Y442" i="30"/>
  <c r="Z442" i="30"/>
  <c r="V322" i="30"/>
  <c r="V376" i="30"/>
  <c r="P432" i="30"/>
  <c r="U482" i="30"/>
  <c r="L484" i="30"/>
  <c r="X463" i="30"/>
  <c r="W463" i="30"/>
  <c r="V412" i="30"/>
  <c r="W458" i="30"/>
  <c r="W459" i="30"/>
  <c r="W457" i="30"/>
  <c r="V195" i="30"/>
  <c r="L474" i="30"/>
  <c r="L492" i="30"/>
  <c r="U484" i="30"/>
  <c r="X452" i="30"/>
  <c r="X442" i="30"/>
  <c r="W442" i="30"/>
  <c r="U492" i="30"/>
  <c r="X434" i="30"/>
  <c r="W434" i="30"/>
  <c r="D462" i="30"/>
  <c r="X461" i="30"/>
  <c r="W461" i="30"/>
  <c r="L482" i="30"/>
  <c r="X432" i="30"/>
  <c r="W432" i="30"/>
  <c r="V159" i="30"/>
  <c r="X454" i="30"/>
  <c r="W454" i="30"/>
  <c r="V483" i="30"/>
  <c r="K434" i="30"/>
  <c r="W486" i="30"/>
  <c r="W488" i="30"/>
  <c r="W489" i="30"/>
  <c r="W487" i="30"/>
  <c r="V471" i="30"/>
  <c r="U494" i="30"/>
  <c r="M462" i="30"/>
  <c r="I462" i="30"/>
  <c r="F462" i="30"/>
  <c r="G461" i="30"/>
  <c r="Q462" i="30"/>
  <c r="J462" i="30"/>
  <c r="K461" i="30"/>
  <c r="H462" i="30"/>
  <c r="S462" i="30"/>
  <c r="T461" i="30"/>
  <c r="L451" i="30"/>
  <c r="R462" i="30"/>
  <c r="V231" i="30"/>
  <c r="V114" i="30"/>
  <c r="N462" i="30"/>
  <c r="U441" i="30"/>
  <c r="P461" i="30"/>
  <c r="O462" i="30"/>
  <c r="L443" i="30"/>
  <c r="T454" i="30"/>
  <c r="P454" i="30"/>
  <c r="L494" i="30"/>
  <c r="R464" i="30"/>
  <c r="Q464" i="30"/>
  <c r="V493" i="30"/>
  <c r="T463" i="30"/>
  <c r="N464" i="30"/>
  <c r="P463" i="30"/>
  <c r="P458" i="30"/>
  <c r="M464" i="30"/>
  <c r="K454" i="30"/>
  <c r="J464" i="30"/>
  <c r="K463" i="30"/>
  <c r="H464" i="30"/>
  <c r="I464" i="30"/>
  <c r="F464" i="30"/>
  <c r="E464" i="30"/>
  <c r="G454" i="30"/>
  <c r="G463" i="30"/>
  <c r="D464" i="30"/>
  <c r="L453" i="30"/>
  <c r="V481" i="30"/>
  <c r="U453" i="30"/>
  <c r="V168" i="30"/>
  <c r="U451" i="30"/>
  <c r="L431" i="30"/>
  <c r="U431" i="30"/>
  <c r="L433" i="30"/>
  <c r="P449" i="30"/>
  <c r="U443" i="30"/>
  <c r="P448" i="30"/>
  <c r="P447" i="30"/>
  <c r="V421" i="30"/>
  <c r="V385" i="30"/>
  <c r="V349" i="30"/>
  <c r="V331" i="30"/>
  <c r="V294" i="30"/>
  <c r="L441" i="30"/>
  <c r="V213" i="30"/>
  <c r="L442" i="30" l="1"/>
  <c r="L444" i="30"/>
  <c r="V444" i="30" s="1"/>
  <c r="L434" i="30"/>
  <c r="AH462" i="30"/>
  <c r="AF462" i="30"/>
  <c r="AG462" i="30"/>
  <c r="G462" i="30"/>
  <c r="AG464" i="30"/>
  <c r="AH464" i="30"/>
  <c r="AF464" i="30"/>
  <c r="AE464" i="30"/>
  <c r="AE462" i="30"/>
  <c r="AD464" i="30"/>
  <c r="AD462" i="30"/>
  <c r="U434" i="30"/>
  <c r="V434" i="30" s="1"/>
  <c r="U432" i="30"/>
  <c r="L432" i="30"/>
  <c r="L452" i="30"/>
  <c r="V452" i="30" s="1"/>
  <c r="AC462" i="30"/>
  <c r="AB462" i="30"/>
  <c r="V474" i="30"/>
  <c r="AB464" i="30"/>
  <c r="AC464" i="30"/>
  <c r="V472" i="30"/>
  <c r="AA462" i="30"/>
  <c r="AA464" i="30"/>
  <c r="V482" i="30"/>
  <c r="V484" i="30"/>
  <c r="P462" i="30"/>
  <c r="Y464" i="30"/>
  <c r="Z464" i="30"/>
  <c r="Z462" i="30"/>
  <c r="Y462" i="30"/>
  <c r="V492" i="30"/>
  <c r="X464" i="30"/>
  <c r="W464" i="30"/>
  <c r="X462" i="30"/>
  <c r="W462" i="30"/>
  <c r="T462" i="30"/>
  <c r="L461" i="30"/>
  <c r="U461" i="30"/>
  <c r="K462" i="30"/>
  <c r="V494" i="30"/>
  <c r="U454" i="30"/>
  <c r="L463" i="30"/>
  <c r="L454" i="30"/>
  <c r="T464" i="30"/>
  <c r="U463" i="30"/>
  <c r="P464" i="30"/>
  <c r="K464" i="30"/>
  <c r="G464" i="30"/>
  <c r="V451" i="30"/>
  <c r="V433" i="30"/>
  <c r="V453" i="30"/>
  <c r="V431" i="30"/>
  <c r="V443" i="30"/>
  <c r="V441" i="30"/>
  <c r="V442" i="30"/>
  <c r="L462" i="30" l="1"/>
  <c r="V432" i="30"/>
  <c r="U462" i="30"/>
  <c r="U464" i="30"/>
  <c r="V461" i="30"/>
  <c r="V454" i="30"/>
  <c r="L464" i="30"/>
  <c r="V463" i="30"/>
  <c r="F17" i="56"/>
  <c r="S122" i="30"/>
  <c r="Q122" i="30"/>
  <c r="O122" i="30"/>
  <c r="N122" i="30"/>
  <c r="M122" i="30"/>
  <c r="E122" i="30"/>
  <c r="D122" i="30"/>
  <c r="S121" i="30"/>
  <c r="Q121" i="30"/>
  <c r="O121" i="30"/>
  <c r="N121" i="30"/>
  <c r="M121" i="30"/>
  <c r="E121" i="30"/>
  <c r="D121" i="30"/>
  <c r="S120" i="30"/>
  <c r="Q120" i="30"/>
  <c r="O120" i="30"/>
  <c r="N120" i="30"/>
  <c r="M120" i="30"/>
  <c r="E120" i="30"/>
  <c r="D120" i="30"/>
  <c r="S119" i="30"/>
  <c r="Q119" i="30"/>
  <c r="O119" i="30"/>
  <c r="N119" i="30"/>
  <c r="M119" i="30"/>
  <c r="E119" i="30"/>
  <c r="D119" i="30"/>
  <c r="P118" i="30"/>
  <c r="P122" i="30" s="1"/>
  <c r="S117" i="30"/>
  <c r="R117" i="30"/>
  <c r="Q117" i="30"/>
  <c r="O117" i="30"/>
  <c r="N117" i="30"/>
  <c r="M117" i="30"/>
  <c r="J117" i="30"/>
  <c r="I117" i="30"/>
  <c r="H117" i="30"/>
  <c r="F117" i="30"/>
  <c r="E117" i="30"/>
  <c r="D117" i="30"/>
  <c r="T116" i="30"/>
  <c r="P116" i="30"/>
  <c r="K116" i="30"/>
  <c r="G116" i="30"/>
  <c r="S115" i="30"/>
  <c r="R115" i="30"/>
  <c r="Q115" i="30"/>
  <c r="O115" i="30"/>
  <c r="N115" i="30"/>
  <c r="M115" i="30"/>
  <c r="J115" i="30"/>
  <c r="I115" i="30"/>
  <c r="H115" i="30"/>
  <c r="F115" i="30"/>
  <c r="E115" i="30"/>
  <c r="D115" i="30"/>
  <c r="S131" i="30"/>
  <c r="Q131" i="30"/>
  <c r="O131" i="30"/>
  <c r="N131" i="30"/>
  <c r="M131" i="30"/>
  <c r="D131" i="30"/>
  <c r="S130" i="30"/>
  <c r="Q130" i="30"/>
  <c r="O130" i="30"/>
  <c r="N130" i="30"/>
  <c r="M130" i="30"/>
  <c r="D130" i="30"/>
  <c r="S129" i="30"/>
  <c r="Q129" i="30"/>
  <c r="O129" i="30"/>
  <c r="N129" i="30"/>
  <c r="M129" i="30"/>
  <c r="D129" i="30"/>
  <c r="S128" i="30"/>
  <c r="Q128" i="30"/>
  <c r="O128" i="30"/>
  <c r="N128" i="30"/>
  <c r="M128" i="30"/>
  <c r="D128" i="30"/>
  <c r="P127" i="30"/>
  <c r="S126" i="30"/>
  <c r="R126" i="30"/>
  <c r="Q126" i="30"/>
  <c r="O126" i="30"/>
  <c r="N126" i="30"/>
  <c r="M126" i="30"/>
  <c r="J126" i="30"/>
  <c r="I126" i="30"/>
  <c r="H126" i="30"/>
  <c r="F126" i="30"/>
  <c r="E126" i="30"/>
  <c r="D126" i="30"/>
  <c r="T125" i="30"/>
  <c r="P125" i="30"/>
  <c r="K125" i="30"/>
  <c r="G125" i="30"/>
  <c r="S124" i="30"/>
  <c r="R124" i="30"/>
  <c r="Q124" i="30"/>
  <c r="O124" i="30"/>
  <c r="N124" i="30"/>
  <c r="M124" i="30"/>
  <c r="J124" i="30"/>
  <c r="I124" i="30"/>
  <c r="H124" i="30"/>
  <c r="F124" i="30"/>
  <c r="E124" i="30"/>
  <c r="D124" i="30"/>
  <c r="S140" i="30"/>
  <c r="Q140" i="30"/>
  <c r="O140" i="30"/>
  <c r="N140" i="30"/>
  <c r="M140" i="30"/>
  <c r="F140" i="30"/>
  <c r="E140" i="30"/>
  <c r="D140" i="30"/>
  <c r="S139" i="30"/>
  <c r="Q139" i="30"/>
  <c r="O139" i="30"/>
  <c r="N139" i="30"/>
  <c r="M139" i="30"/>
  <c r="F139" i="30"/>
  <c r="E139" i="30"/>
  <c r="D139" i="30"/>
  <c r="S138" i="30"/>
  <c r="Q138" i="30"/>
  <c r="O138" i="30"/>
  <c r="N138" i="30"/>
  <c r="M138" i="30"/>
  <c r="F138" i="30"/>
  <c r="E138" i="30"/>
  <c r="D138" i="30"/>
  <c r="S137" i="30"/>
  <c r="Q137" i="30"/>
  <c r="O137" i="30"/>
  <c r="N137" i="30"/>
  <c r="M137" i="30"/>
  <c r="F137" i="30"/>
  <c r="E137" i="30"/>
  <c r="D137" i="30"/>
  <c r="P136" i="30"/>
  <c r="P140" i="30" s="1"/>
  <c r="G136" i="30"/>
  <c r="G140" i="30" s="1"/>
  <c r="S135" i="30"/>
  <c r="R135" i="30"/>
  <c r="Q135" i="30"/>
  <c r="O135" i="30"/>
  <c r="N135" i="30"/>
  <c r="M135" i="30"/>
  <c r="J135" i="30"/>
  <c r="I135" i="30"/>
  <c r="H135" i="30"/>
  <c r="F135" i="30"/>
  <c r="E135" i="30"/>
  <c r="D135" i="30"/>
  <c r="T134" i="30"/>
  <c r="P134" i="30"/>
  <c r="K134" i="30"/>
  <c r="G134" i="30"/>
  <c r="S133" i="30"/>
  <c r="R133" i="30"/>
  <c r="Q133" i="30"/>
  <c r="O133" i="30"/>
  <c r="N133" i="30"/>
  <c r="M133" i="30"/>
  <c r="J133" i="30"/>
  <c r="I133" i="30"/>
  <c r="H133" i="30"/>
  <c r="F133" i="30"/>
  <c r="E133" i="30"/>
  <c r="D133" i="30"/>
  <c r="S149" i="30"/>
  <c r="Q149" i="30"/>
  <c r="O149" i="30"/>
  <c r="N149" i="30"/>
  <c r="M149" i="30"/>
  <c r="D149" i="30"/>
  <c r="S148" i="30"/>
  <c r="Q148" i="30"/>
  <c r="O148" i="30"/>
  <c r="N148" i="30"/>
  <c r="M148" i="30"/>
  <c r="D148" i="30"/>
  <c r="S147" i="30"/>
  <c r="Q147" i="30"/>
  <c r="O147" i="30"/>
  <c r="N147" i="30"/>
  <c r="M147" i="30"/>
  <c r="D147" i="30"/>
  <c r="S146" i="30"/>
  <c r="Q146" i="30"/>
  <c r="O146" i="30"/>
  <c r="N146" i="30"/>
  <c r="M146" i="30"/>
  <c r="D146" i="30"/>
  <c r="P145" i="30"/>
  <c r="P149" i="30" s="1"/>
  <c r="S144" i="30"/>
  <c r="R144" i="30"/>
  <c r="Q144" i="30"/>
  <c r="O144" i="30"/>
  <c r="N144" i="30"/>
  <c r="M144" i="30"/>
  <c r="J144" i="30"/>
  <c r="I144" i="30"/>
  <c r="H144" i="30"/>
  <c r="F144" i="30"/>
  <c r="E144" i="30"/>
  <c r="D144" i="30"/>
  <c r="T143" i="30"/>
  <c r="P143" i="30"/>
  <c r="K143" i="30"/>
  <c r="G143" i="30"/>
  <c r="S142" i="30"/>
  <c r="R142" i="30"/>
  <c r="Q142" i="30"/>
  <c r="O142" i="30"/>
  <c r="N142" i="30"/>
  <c r="M142" i="30"/>
  <c r="J142" i="30"/>
  <c r="I142" i="30"/>
  <c r="H142" i="30"/>
  <c r="F142" i="30"/>
  <c r="E142" i="30"/>
  <c r="D142" i="30"/>
  <c r="S158" i="30"/>
  <c r="Q158" i="30"/>
  <c r="O158" i="30"/>
  <c r="N158" i="30"/>
  <c r="M158" i="30"/>
  <c r="D158" i="30"/>
  <c r="S157" i="30"/>
  <c r="Q157" i="30"/>
  <c r="O157" i="30"/>
  <c r="N157" i="30"/>
  <c r="M157" i="30"/>
  <c r="D157" i="30"/>
  <c r="S156" i="30"/>
  <c r="Q156" i="30"/>
  <c r="O156" i="30"/>
  <c r="N156" i="30"/>
  <c r="M156" i="30"/>
  <c r="D156" i="30"/>
  <c r="S155" i="30"/>
  <c r="Q155" i="30"/>
  <c r="O155" i="30"/>
  <c r="N155" i="30"/>
  <c r="M155" i="30"/>
  <c r="D155" i="30"/>
  <c r="P154" i="30"/>
  <c r="S153" i="30"/>
  <c r="R153" i="30"/>
  <c r="Q153" i="30"/>
  <c r="O153" i="30"/>
  <c r="N153" i="30"/>
  <c r="M153" i="30"/>
  <c r="J153" i="30"/>
  <c r="I153" i="30"/>
  <c r="H153" i="30"/>
  <c r="F153" i="30"/>
  <c r="E153" i="30"/>
  <c r="D153" i="30"/>
  <c r="T152" i="30"/>
  <c r="P152" i="30"/>
  <c r="K152" i="30"/>
  <c r="G152" i="30"/>
  <c r="S151" i="30"/>
  <c r="R151" i="30"/>
  <c r="Q151" i="30"/>
  <c r="O151" i="30"/>
  <c r="N151" i="30"/>
  <c r="M151" i="30"/>
  <c r="J151" i="30"/>
  <c r="I151" i="30"/>
  <c r="H151" i="30"/>
  <c r="F151" i="30"/>
  <c r="E151" i="30"/>
  <c r="D151" i="30"/>
  <c r="S167" i="30"/>
  <c r="Q167" i="30"/>
  <c r="O167" i="30"/>
  <c r="N167" i="30"/>
  <c r="M167" i="30"/>
  <c r="D167" i="30"/>
  <c r="S166" i="30"/>
  <c r="Q166" i="30"/>
  <c r="O166" i="30"/>
  <c r="N166" i="30"/>
  <c r="M166" i="30"/>
  <c r="D166" i="30"/>
  <c r="S165" i="30"/>
  <c r="Q165" i="30"/>
  <c r="O165" i="30"/>
  <c r="N165" i="30"/>
  <c r="M165" i="30"/>
  <c r="D165" i="30"/>
  <c r="S164" i="30"/>
  <c r="Q164" i="30"/>
  <c r="O164" i="30"/>
  <c r="N164" i="30"/>
  <c r="M164" i="30"/>
  <c r="D164" i="30"/>
  <c r="P163" i="30"/>
  <c r="P167" i="30" s="1"/>
  <c r="S162" i="30"/>
  <c r="R162" i="30"/>
  <c r="Q162" i="30"/>
  <c r="O162" i="30"/>
  <c r="N162" i="30"/>
  <c r="M162" i="30"/>
  <c r="J162" i="30"/>
  <c r="I162" i="30"/>
  <c r="H162" i="30"/>
  <c r="F162" i="30"/>
  <c r="E162" i="30"/>
  <c r="D162" i="30"/>
  <c r="T161" i="30"/>
  <c r="P161" i="30"/>
  <c r="K161" i="30"/>
  <c r="G161" i="30"/>
  <c r="S160" i="30"/>
  <c r="R160" i="30"/>
  <c r="Q160" i="30"/>
  <c r="O160" i="30"/>
  <c r="N160" i="30"/>
  <c r="M160" i="30"/>
  <c r="J160" i="30"/>
  <c r="I160" i="30"/>
  <c r="H160" i="30"/>
  <c r="F160" i="30"/>
  <c r="E160" i="30"/>
  <c r="D160" i="30"/>
  <c r="S176" i="30"/>
  <c r="Q176" i="30"/>
  <c r="O176" i="30"/>
  <c r="N176" i="30"/>
  <c r="M176" i="30"/>
  <c r="D176" i="30"/>
  <c r="S175" i="30"/>
  <c r="Q175" i="30"/>
  <c r="O175" i="30"/>
  <c r="N175" i="30"/>
  <c r="M175" i="30"/>
  <c r="D175" i="30"/>
  <c r="S174" i="30"/>
  <c r="Q174" i="30"/>
  <c r="O174" i="30"/>
  <c r="N174" i="30"/>
  <c r="M174" i="30"/>
  <c r="D174" i="30"/>
  <c r="S173" i="30"/>
  <c r="Q173" i="30"/>
  <c r="O173" i="30"/>
  <c r="N173" i="30"/>
  <c r="M173" i="30"/>
  <c r="D173" i="30"/>
  <c r="P172" i="30"/>
  <c r="S171" i="30"/>
  <c r="R171" i="30"/>
  <c r="Q171" i="30"/>
  <c r="O171" i="30"/>
  <c r="N171" i="30"/>
  <c r="M171" i="30"/>
  <c r="J171" i="30"/>
  <c r="I171" i="30"/>
  <c r="H171" i="30"/>
  <c r="F171" i="30"/>
  <c r="E171" i="30"/>
  <c r="D171" i="30"/>
  <c r="T170" i="30"/>
  <c r="P170" i="30"/>
  <c r="K170" i="30"/>
  <c r="G170" i="30"/>
  <c r="S169" i="30"/>
  <c r="R169" i="30"/>
  <c r="Q169" i="30"/>
  <c r="O169" i="30"/>
  <c r="N169" i="30"/>
  <c r="M169" i="30"/>
  <c r="J169" i="30"/>
  <c r="I169" i="30"/>
  <c r="H169" i="30"/>
  <c r="F169" i="30"/>
  <c r="E169" i="30"/>
  <c r="D169" i="30"/>
  <c r="S185" i="30"/>
  <c r="Q185" i="30"/>
  <c r="O185" i="30"/>
  <c r="N185" i="30"/>
  <c r="M185" i="30"/>
  <c r="S184" i="30"/>
  <c r="Q184" i="30"/>
  <c r="O184" i="30"/>
  <c r="N184" i="30"/>
  <c r="M184" i="30"/>
  <c r="S183" i="30"/>
  <c r="Q183" i="30"/>
  <c r="O183" i="30"/>
  <c r="N183" i="30"/>
  <c r="S182" i="30"/>
  <c r="Q182" i="30"/>
  <c r="O182" i="30"/>
  <c r="N182" i="30"/>
  <c r="P181" i="30"/>
  <c r="P185" i="30" s="1"/>
  <c r="S180" i="30"/>
  <c r="R180" i="30"/>
  <c r="Q180" i="30"/>
  <c r="O180" i="30"/>
  <c r="N180" i="30"/>
  <c r="M180" i="30"/>
  <c r="J180" i="30"/>
  <c r="I180" i="30"/>
  <c r="H180" i="30"/>
  <c r="F180" i="30"/>
  <c r="E180" i="30"/>
  <c r="D180" i="30"/>
  <c r="T179" i="30"/>
  <c r="P179" i="30"/>
  <c r="K179" i="30"/>
  <c r="G179" i="30"/>
  <c r="S178" i="30"/>
  <c r="R178" i="30"/>
  <c r="Q178" i="30"/>
  <c r="O178" i="30"/>
  <c r="N178" i="30"/>
  <c r="M178" i="30"/>
  <c r="J178" i="30"/>
  <c r="I178" i="30"/>
  <c r="H178" i="30"/>
  <c r="F178" i="30"/>
  <c r="E178" i="30"/>
  <c r="D178" i="30"/>
  <c r="S194" i="30"/>
  <c r="Q194" i="30"/>
  <c r="O194" i="30"/>
  <c r="N194" i="30"/>
  <c r="M194" i="30"/>
  <c r="D194" i="30"/>
  <c r="S193" i="30"/>
  <c r="Q193" i="30"/>
  <c r="O193" i="30"/>
  <c r="N193" i="30"/>
  <c r="M193" i="30"/>
  <c r="D193" i="30"/>
  <c r="S192" i="30"/>
  <c r="Q192" i="30"/>
  <c r="O192" i="30"/>
  <c r="N192" i="30"/>
  <c r="M192" i="30"/>
  <c r="D192" i="30"/>
  <c r="S191" i="30"/>
  <c r="Q191" i="30"/>
  <c r="O191" i="30"/>
  <c r="N191" i="30"/>
  <c r="M191" i="30"/>
  <c r="D191" i="30"/>
  <c r="P190" i="30"/>
  <c r="P194" i="30" s="1"/>
  <c r="S189" i="30"/>
  <c r="R189" i="30"/>
  <c r="Q189" i="30"/>
  <c r="O189" i="30"/>
  <c r="N189" i="30"/>
  <c r="M189" i="30"/>
  <c r="J189" i="30"/>
  <c r="I189" i="30"/>
  <c r="H189" i="30"/>
  <c r="F189" i="30"/>
  <c r="E189" i="30"/>
  <c r="D189" i="30"/>
  <c r="T188" i="30"/>
  <c r="P188" i="30"/>
  <c r="K188" i="30"/>
  <c r="S187" i="30"/>
  <c r="R187" i="30"/>
  <c r="Q187" i="30"/>
  <c r="O187" i="30"/>
  <c r="N187" i="30"/>
  <c r="M187" i="30"/>
  <c r="J187" i="30"/>
  <c r="I187" i="30"/>
  <c r="H187" i="30"/>
  <c r="F187" i="30"/>
  <c r="E187" i="30"/>
  <c r="D187" i="30"/>
  <c r="S203" i="30"/>
  <c r="Q203" i="30"/>
  <c r="O203" i="30"/>
  <c r="N203" i="30"/>
  <c r="M203" i="30"/>
  <c r="S202" i="30"/>
  <c r="Q202" i="30"/>
  <c r="O202" i="30"/>
  <c r="N202" i="30"/>
  <c r="M202" i="30"/>
  <c r="S201" i="30"/>
  <c r="Q201" i="30"/>
  <c r="O201" i="30"/>
  <c r="N201" i="30"/>
  <c r="M201" i="30"/>
  <c r="S200" i="30"/>
  <c r="Q200" i="30"/>
  <c r="O200" i="30"/>
  <c r="N200" i="30"/>
  <c r="M200" i="30"/>
  <c r="P199" i="30"/>
  <c r="P203" i="30" s="1"/>
  <c r="S198" i="30"/>
  <c r="R198" i="30"/>
  <c r="Q198" i="30"/>
  <c r="O198" i="30"/>
  <c r="N198" i="30"/>
  <c r="M198" i="30"/>
  <c r="J198" i="30"/>
  <c r="I198" i="30"/>
  <c r="H198" i="30"/>
  <c r="F198" i="30"/>
  <c r="E198" i="30"/>
  <c r="D198" i="30"/>
  <c r="T197" i="30"/>
  <c r="P197" i="30"/>
  <c r="K197" i="30"/>
  <c r="G197" i="30"/>
  <c r="S196" i="30"/>
  <c r="R196" i="30"/>
  <c r="Q196" i="30"/>
  <c r="O196" i="30"/>
  <c r="N196" i="30"/>
  <c r="M196" i="30"/>
  <c r="J196" i="30"/>
  <c r="I196" i="30"/>
  <c r="H196" i="30"/>
  <c r="F196" i="30"/>
  <c r="E196" i="30"/>
  <c r="D196" i="30"/>
  <c r="S212" i="30"/>
  <c r="Q212" i="30"/>
  <c r="O212" i="30"/>
  <c r="N212" i="30"/>
  <c r="M212" i="30"/>
  <c r="D212" i="30"/>
  <c r="S211" i="30"/>
  <c r="Q211" i="30"/>
  <c r="O211" i="30"/>
  <c r="N211" i="30"/>
  <c r="M211" i="30"/>
  <c r="D211" i="30"/>
  <c r="S210" i="30"/>
  <c r="Q210" i="30"/>
  <c r="O210" i="30"/>
  <c r="N210" i="30"/>
  <c r="M210" i="30"/>
  <c r="D210" i="30"/>
  <c r="S209" i="30"/>
  <c r="Q209" i="30"/>
  <c r="O209" i="30"/>
  <c r="N209" i="30"/>
  <c r="M209" i="30"/>
  <c r="D209" i="30"/>
  <c r="P208" i="30"/>
  <c r="S207" i="30"/>
  <c r="R207" i="30"/>
  <c r="Q207" i="30"/>
  <c r="O207" i="30"/>
  <c r="N207" i="30"/>
  <c r="M207" i="30"/>
  <c r="J207" i="30"/>
  <c r="I207" i="30"/>
  <c r="H207" i="30"/>
  <c r="F207" i="30"/>
  <c r="E207" i="30"/>
  <c r="D207" i="30"/>
  <c r="T206" i="30"/>
  <c r="P206" i="30"/>
  <c r="K206" i="30"/>
  <c r="G206" i="30"/>
  <c r="S205" i="30"/>
  <c r="R205" i="30"/>
  <c r="Q205" i="30"/>
  <c r="O205" i="30"/>
  <c r="N205" i="30"/>
  <c r="M205" i="30"/>
  <c r="J205" i="30"/>
  <c r="I205" i="30"/>
  <c r="H205" i="30"/>
  <c r="F205" i="30"/>
  <c r="E205" i="30"/>
  <c r="D205" i="30"/>
  <c r="S221" i="30"/>
  <c r="Q221" i="30"/>
  <c r="O221" i="30"/>
  <c r="N221" i="30"/>
  <c r="M221" i="30"/>
  <c r="S220" i="30"/>
  <c r="Q220" i="30"/>
  <c r="O220" i="30"/>
  <c r="N220" i="30"/>
  <c r="M220" i="30"/>
  <c r="S219" i="30"/>
  <c r="Q219" i="30"/>
  <c r="O219" i="30"/>
  <c r="N219" i="30"/>
  <c r="M219" i="30"/>
  <c r="S218" i="30"/>
  <c r="Q218" i="30"/>
  <c r="O218" i="30"/>
  <c r="N218" i="30"/>
  <c r="M218" i="30"/>
  <c r="P217" i="30"/>
  <c r="S216" i="30"/>
  <c r="R216" i="30"/>
  <c r="Q216" i="30"/>
  <c r="O216" i="30"/>
  <c r="N216" i="30"/>
  <c r="M216" i="30"/>
  <c r="J216" i="30"/>
  <c r="I216" i="30"/>
  <c r="H216" i="30"/>
  <c r="F216" i="30"/>
  <c r="E216" i="30"/>
  <c r="D216" i="30"/>
  <c r="T215" i="30"/>
  <c r="P215" i="30"/>
  <c r="K215" i="30"/>
  <c r="G215" i="30"/>
  <c r="S214" i="30"/>
  <c r="R214" i="30"/>
  <c r="Q214" i="30"/>
  <c r="O214" i="30"/>
  <c r="N214" i="30"/>
  <c r="M214" i="30"/>
  <c r="J214" i="30"/>
  <c r="I214" i="30"/>
  <c r="H214" i="30"/>
  <c r="F214" i="30"/>
  <c r="E214" i="30"/>
  <c r="D214" i="30"/>
  <c r="S230" i="30"/>
  <c r="Q230" i="30"/>
  <c r="O230" i="30"/>
  <c r="N230" i="30"/>
  <c r="M230" i="30"/>
  <c r="D230" i="30"/>
  <c r="S229" i="30"/>
  <c r="Q229" i="30"/>
  <c r="O229" i="30"/>
  <c r="N229" i="30"/>
  <c r="M229" i="30"/>
  <c r="D229" i="30"/>
  <c r="S228" i="30"/>
  <c r="Q228" i="30"/>
  <c r="O228" i="30"/>
  <c r="N228" i="30"/>
  <c r="M228" i="30"/>
  <c r="D228" i="30"/>
  <c r="S227" i="30"/>
  <c r="Q227" i="30"/>
  <c r="O227" i="30"/>
  <c r="N227" i="30"/>
  <c r="M227" i="30"/>
  <c r="D227" i="30"/>
  <c r="P226" i="30"/>
  <c r="S225" i="30"/>
  <c r="R225" i="30"/>
  <c r="Q225" i="30"/>
  <c r="O225" i="30"/>
  <c r="N225" i="30"/>
  <c r="M225" i="30"/>
  <c r="J225" i="30"/>
  <c r="I225" i="30"/>
  <c r="H225" i="30"/>
  <c r="F225" i="30"/>
  <c r="E225" i="30"/>
  <c r="D225" i="30"/>
  <c r="T224" i="30"/>
  <c r="P224" i="30"/>
  <c r="K224" i="30"/>
  <c r="G224" i="30"/>
  <c r="S223" i="30"/>
  <c r="R223" i="30"/>
  <c r="Q223" i="30"/>
  <c r="O223" i="30"/>
  <c r="N223" i="30"/>
  <c r="M223" i="30"/>
  <c r="J223" i="30"/>
  <c r="I223" i="30"/>
  <c r="H223" i="30"/>
  <c r="F223" i="30"/>
  <c r="E223" i="30"/>
  <c r="D223" i="30"/>
  <c r="S239" i="30"/>
  <c r="Q239" i="30"/>
  <c r="O239" i="30"/>
  <c r="N239" i="30"/>
  <c r="M239" i="30"/>
  <c r="D239" i="30"/>
  <c r="S238" i="30"/>
  <c r="Q238" i="30"/>
  <c r="O238" i="30"/>
  <c r="N238" i="30"/>
  <c r="M238" i="30"/>
  <c r="D238" i="30"/>
  <c r="S237" i="30"/>
  <c r="Q237" i="30"/>
  <c r="O237" i="30"/>
  <c r="N237" i="30"/>
  <c r="M237" i="30"/>
  <c r="D237" i="30"/>
  <c r="S236" i="30"/>
  <c r="Q236" i="30"/>
  <c r="O236" i="30"/>
  <c r="N236" i="30"/>
  <c r="M236" i="30"/>
  <c r="D236" i="30"/>
  <c r="P235" i="30"/>
  <c r="S234" i="30"/>
  <c r="R234" i="30"/>
  <c r="Q234" i="30"/>
  <c r="O234" i="30"/>
  <c r="N234" i="30"/>
  <c r="M234" i="30"/>
  <c r="J234" i="30"/>
  <c r="I234" i="30"/>
  <c r="H234" i="30"/>
  <c r="F234" i="30"/>
  <c r="E234" i="30"/>
  <c r="D234" i="30"/>
  <c r="T233" i="30"/>
  <c r="P233" i="30"/>
  <c r="K233" i="30"/>
  <c r="G233" i="30"/>
  <c r="S232" i="30"/>
  <c r="R232" i="30"/>
  <c r="Q232" i="30"/>
  <c r="O232" i="30"/>
  <c r="N232" i="30"/>
  <c r="M232" i="30"/>
  <c r="J232" i="30"/>
  <c r="I232" i="30"/>
  <c r="H232" i="30"/>
  <c r="F232" i="30"/>
  <c r="E232" i="30"/>
  <c r="D232" i="30"/>
  <c r="S257" i="30"/>
  <c r="Q257" i="30"/>
  <c r="O257" i="30"/>
  <c r="N257" i="30"/>
  <c r="M257" i="30"/>
  <c r="D257" i="30"/>
  <c r="S256" i="30"/>
  <c r="Q256" i="30"/>
  <c r="O256" i="30"/>
  <c r="N256" i="30"/>
  <c r="M256" i="30"/>
  <c r="D256" i="30"/>
  <c r="S255" i="30"/>
  <c r="Q255" i="30"/>
  <c r="O255" i="30"/>
  <c r="N255" i="30"/>
  <c r="M255" i="30"/>
  <c r="D255" i="30"/>
  <c r="S254" i="30"/>
  <c r="Q254" i="30"/>
  <c r="O254" i="30"/>
  <c r="N254" i="30"/>
  <c r="M254" i="30"/>
  <c r="D254" i="30"/>
  <c r="P253" i="30"/>
  <c r="S252" i="30"/>
  <c r="R252" i="30"/>
  <c r="Q252" i="30"/>
  <c r="O252" i="30"/>
  <c r="N252" i="30"/>
  <c r="M252" i="30"/>
  <c r="J252" i="30"/>
  <c r="I252" i="30"/>
  <c r="H252" i="30"/>
  <c r="F252" i="30"/>
  <c r="E252" i="30"/>
  <c r="D252" i="30"/>
  <c r="T251" i="30"/>
  <c r="P251" i="30"/>
  <c r="K251" i="30"/>
  <c r="G251" i="30"/>
  <c r="S250" i="30"/>
  <c r="R250" i="30"/>
  <c r="Q250" i="30"/>
  <c r="O250" i="30"/>
  <c r="N250" i="30"/>
  <c r="M250" i="30"/>
  <c r="J250" i="30"/>
  <c r="I250" i="30"/>
  <c r="H250" i="30"/>
  <c r="F250" i="30"/>
  <c r="E250" i="30"/>
  <c r="D250" i="30"/>
  <c r="S266" i="30"/>
  <c r="Q266" i="30"/>
  <c r="O266" i="30"/>
  <c r="N266" i="30"/>
  <c r="M266" i="30"/>
  <c r="D266" i="30"/>
  <c r="S265" i="30"/>
  <c r="Q265" i="30"/>
  <c r="O265" i="30"/>
  <c r="N265" i="30"/>
  <c r="M265" i="30"/>
  <c r="D265" i="30"/>
  <c r="S264" i="30"/>
  <c r="Q264" i="30"/>
  <c r="O264" i="30"/>
  <c r="N264" i="30"/>
  <c r="M264" i="30"/>
  <c r="D264" i="30"/>
  <c r="S263" i="30"/>
  <c r="Q263" i="30"/>
  <c r="O263" i="30"/>
  <c r="N263" i="30"/>
  <c r="M263" i="30"/>
  <c r="D263" i="30"/>
  <c r="P262" i="30"/>
  <c r="S261" i="30"/>
  <c r="R261" i="30"/>
  <c r="Q261" i="30"/>
  <c r="O261" i="30"/>
  <c r="N261" i="30"/>
  <c r="M261" i="30"/>
  <c r="J261" i="30"/>
  <c r="I261" i="30"/>
  <c r="H261" i="30"/>
  <c r="F261" i="30"/>
  <c r="E261" i="30"/>
  <c r="D261" i="30"/>
  <c r="T260" i="30"/>
  <c r="P260" i="30"/>
  <c r="K260" i="30"/>
  <c r="G260" i="30"/>
  <c r="S259" i="30"/>
  <c r="R259" i="30"/>
  <c r="Q259" i="30"/>
  <c r="O259" i="30"/>
  <c r="N259" i="30"/>
  <c r="M259" i="30"/>
  <c r="J259" i="30"/>
  <c r="I259" i="30"/>
  <c r="H259" i="30"/>
  <c r="F259" i="30"/>
  <c r="E259" i="30"/>
  <c r="D259" i="30"/>
  <c r="S275" i="30"/>
  <c r="Q275" i="30"/>
  <c r="O275" i="30"/>
  <c r="N275" i="30"/>
  <c r="M275" i="30"/>
  <c r="D275" i="30"/>
  <c r="S274" i="30"/>
  <c r="Q274" i="30"/>
  <c r="O274" i="30"/>
  <c r="N274" i="30"/>
  <c r="M274" i="30"/>
  <c r="D274" i="30"/>
  <c r="S273" i="30"/>
  <c r="Q273" i="30"/>
  <c r="O273" i="30"/>
  <c r="N273" i="30"/>
  <c r="M273" i="30"/>
  <c r="D273" i="30"/>
  <c r="S272" i="30"/>
  <c r="Q272" i="30"/>
  <c r="O272" i="30"/>
  <c r="N272" i="30"/>
  <c r="M272" i="30"/>
  <c r="D272" i="30"/>
  <c r="P271" i="30"/>
  <c r="P275" i="30" s="1"/>
  <c r="S270" i="30"/>
  <c r="R270" i="30"/>
  <c r="Q270" i="30"/>
  <c r="O270" i="30"/>
  <c r="N270" i="30"/>
  <c r="M270" i="30"/>
  <c r="J270" i="30"/>
  <c r="I270" i="30"/>
  <c r="H270" i="30"/>
  <c r="F270" i="30"/>
  <c r="E270" i="30"/>
  <c r="D270" i="30"/>
  <c r="T269" i="30"/>
  <c r="P269" i="30"/>
  <c r="K269" i="30"/>
  <c r="G269" i="30"/>
  <c r="S268" i="30"/>
  <c r="R268" i="30"/>
  <c r="Q268" i="30"/>
  <c r="O268" i="30"/>
  <c r="N268" i="30"/>
  <c r="M268" i="30"/>
  <c r="J268" i="30"/>
  <c r="I268" i="30"/>
  <c r="H268" i="30"/>
  <c r="F268" i="30"/>
  <c r="E268" i="30"/>
  <c r="D268" i="30"/>
  <c r="S284" i="30"/>
  <c r="Q284" i="30"/>
  <c r="O284" i="30"/>
  <c r="N284" i="30"/>
  <c r="M284" i="30"/>
  <c r="D284" i="30"/>
  <c r="S283" i="30"/>
  <c r="Q283" i="30"/>
  <c r="O283" i="30"/>
  <c r="N283" i="30"/>
  <c r="M283" i="30"/>
  <c r="D283" i="30"/>
  <c r="S282" i="30"/>
  <c r="Q282" i="30"/>
  <c r="O282" i="30"/>
  <c r="N282" i="30"/>
  <c r="M282" i="30"/>
  <c r="D282" i="30"/>
  <c r="S281" i="30"/>
  <c r="Q281" i="30"/>
  <c r="O281" i="30"/>
  <c r="N281" i="30"/>
  <c r="M281" i="30"/>
  <c r="D281" i="30"/>
  <c r="P280" i="30"/>
  <c r="P284" i="30" s="1"/>
  <c r="S279" i="30"/>
  <c r="R279" i="30"/>
  <c r="Q279" i="30"/>
  <c r="O279" i="30"/>
  <c r="N279" i="30"/>
  <c r="M279" i="30"/>
  <c r="J279" i="30"/>
  <c r="I279" i="30"/>
  <c r="H279" i="30"/>
  <c r="F279" i="30"/>
  <c r="E279" i="30"/>
  <c r="D279" i="30"/>
  <c r="T278" i="30"/>
  <c r="P278" i="30"/>
  <c r="K278" i="30"/>
  <c r="G278" i="30"/>
  <c r="S277" i="30"/>
  <c r="R277" i="30"/>
  <c r="Q277" i="30"/>
  <c r="O277" i="30"/>
  <c r="N277" i="30"/>
  <c r="M277" i="30"/>
  <c r="J277" i="30"/>
  <c r="I277" i="30"/>
  <c r="H277" i="30"/>
  <c r="F277" i="30"/>
  <c r="E277" i="30"/>
  <c r="D277" i="30"/>
  <c r="S293" i="30"/>
  <c r="Q293" i="30"/>
  <c r="O293" i="30"/>
  <c r="N293" i="30"/>
  <c r="M293" i="30"/>
  <c r="D293" i="30"/>
  <c r="S292" i="30"/>
  <c r="Q292" i="30"/>
  <c r="O292" i="30"/>
  <c r="N292" i="30"/>
  <c r="M292" i="30"/>
  <c r="D292" i="30"/>
  <c r="S291" i="30"/>
  <c r="Q291" i="30"/>
  <c r="O291" i="30"/>
  <c r="N291" i="30"/>
  <c r="M291" i="30"/>
  <c r="D291" i="30"/>
  <c r="S290" i="30"/>
  <c r="Q290" i="30"/>
  <c r="O290" i="30"/>
  <c r="N290" i="30"/>
  <c r="M290" i="30"/>
  <c r="D290" i="30"/>
  <c r="P289" i="30"/>
  <c r="S288" i="30"/>
  <c r="R288" i="30"/>
  <c r="Q288" i="30"/>
  <c r="O288" i="30"/>
  <c r="N288" i="30"/>
  <c r="M288" i="30"/>
  <c r="J288" i="30"/>
  <c r="I288" i="30"/>
  <c r="H288" i="30"/>
  <c r="F288" i="30"/>
  <c r="E288" i="30"/>
  <c r="D288" i="30"/>
  <c r="T287" i="30"/>
  <c r="P287" i="30"/>
  <c r="K287" i="30"/>
  <c r="G287" i="30"/>
  <c r="S286" i="30"/>
  <c r="R286" i="30"/>
  <c r="Q286" i="30"/>
  <c r="O286" i="30"/>
  <c r="N286" i="30"/>
  <c r="M286" i="30"/>
  <c r="J286" i="30"/>
  <c r="I286" i="30"/>
  <c r="H286" i="30"/>
  <c r="F286" i="30"/>
  <c r="E286" i="30"/>
  <c r="D286" i="30"/>
  <c r="S302" i="30"/>
  <c r="Q302" i="30"/>
  <c r="O302" i="30"/>
  <c r="N302" i="30"/>
  <c r="M302" i="30"/>
  <c r="D302" i="30"/>
  <c r="S301" i="30"/>
  <c r="Q301" i="30"/>
  <c r="O301" i="30"/>
  <c r="N301" i="30"/>
  <c r="M301" i="30"/>
  <c r="D301" i="30"/>
  <c r="S300" i="30"/>
  <c r="Q300" i="30"/>
  <c r="O300" i="30"/>
  <c r="N300" i="30"/>
  <c r="M300" i="30"/>
  <c r="D300" i="30"/>
  <c r="S299" i="30"/>
  <c r="Q299" i="30"/>
  <c r="O299" i="30"/>
  <c r="N299" i="30"/>
  <c r="M299" i="30"/>
  <c r="D299" i="30"/>
  <c r="P298" i="30"/>
  <c r="S297" i="30"/>
  <c r="R297" i="30"/>
  <c r="Q297" i="30"/>
  <c r="O297" i="30"/>
  <c r="N297" i="30"/>
  <c r="M297" i="30"/>
  <c r="J297" i="30"/>
  <c r="I297" i="30"/>
  <c r="H297" i="30"/>
  <c r="F297" i="30"/>
  <c r="E297" i="30"/>
  <c r="D297" i="30"/>
  <c r="T296" i="30"/>
  <c r="P296" i="30"/>
  <c r="K296" i="30"/>
  <c r="G296" i="30"/>
  <c r="S295" i="30"/>
  <c r="R295" i="30"/>
  <c r="Q295" i="30"/>
  <c r="O295" i="30"/>
  <c r="N295" i="30"/>
  <c r="M295" i="30"/>
  <c r="J295" i="30"/>
  <c r="I295" i="30"/>
  <c r="H295" i="30"/>
  <c r="F295" i="30"/>
  <c r="E295" i="30"/>
  <c r="D295" i="30"/>
  <c r="S429" i="30"/>
  <c r="Q429" i="30"/>
  <c r="O429" i="30"/>
  <c r="N429" i="30"/>
  <c r="M429" i="30"/>
  <c r="D429" i="30"/>
  <c r="S428" i="30"/>
  <c r="Q428" i="30"/>
  <c r="O428" i="30"/>
  <c r="N428" i="30"/>
  <c r="M428" i="30"/>
  <c r="D428" i="30"/>
  <c r="S427" i="30"/>
  <c r="Q427" i="30"/>
  <c r="O427" i="30"/>
  <c r="N427" i="30"/>
  <c r="M427" i="30"/>
  <c r="D427" i="30"/>
  <c r="S426" i="30"/>
  <c r="Q426" i="30"/>
  <c r="O426" i="30"/>
  <c r="N426" i="30"/>
  <c r="M426" i="30"/>
  <c r="D426" i="30"/>
  <c r="P425" i="30"/>
  <c r="S424" i="30"/>
  <c r="R424" i="30"/>
  <c r="Q424" i="30"/>
  <c r="O424" i="30"/>
  <c r="N424" i="30"/>
  <c r="M424" i="30"/>
  <c r="J424" i="30"/>
  <c r="I424" i="30"/>
  <c r="H424" i="30"/>
  <c r="F424" i="30"/>
  <c r="E424" i="30"/>
  <c r="D424" i="30"/>
  <c r="T423" i="30"/>
  <c r="P423" i="30"/>
  <c r="K423" i="30"/>
  <c r="G423" i="30"/>
  <c r="S422" i="30"/>
  <c r="R422" i="30"/>
  <c r="Q422" i="30"/>
  <c r="O422" i="30"/>
  <c r="N422" i="30"/>
  <c r="M422" i="30"/>
  <c r="J422" i="30"/>
  <c r="I422" i="30"/>
  <c r="H422" i="30"/>
  <c r="F422" i="30"/>
  <c r="E422" i="30"/>
  <c r="D422" i="30"/>
  <c r="S420" i="30"/>
  <c r="Q420" i="30"/>
  <c r="O420" i="30"/>
  <c r="N420" i="30"/>
  <c r="M420" i="30"/>
  <c r="D420" i="30"/>
  <c r="S419" i="30"/>
  <c r="Q419" i="30"/>
  <c r="O419" i="30"/>
  <c r="N419" i="30"/>
  <c r="M419" i="30"/>
  <c r="D419" i="30"/>
  <c r="S418" i="30"/>
  <c r="Q418" i="30"/>
  <c r="O418" i="30"/>
  <c r="N418" i="30"/>
  <c r="M418" i="30"/>
  <c r="D418" i="30"/>
  <c r="S417" i="30"/>
  <c r="Q417" i="30"/>
  <c r="O417" i="30"/>
  <c r="N417" i="30"/>
  <c r="M417" i="30"/>
  <c r="D417" i="30"/>
  <c r="P416" i="30"/>
  <c r="S415" i="30"/>
  <c r="R415" i="30"/>
  <c r="Q415" i="30"/>
  <c r="O415" i="30"/>
  <c r="N415" i="30"/>
  <c r="M415" i="30"/>
  <c r="J415" i="30"/>
  <c r="I415" i="30"/>
  <c r="H415" i="30"/>
  <c r="F415" i="30"/>
  <c r="E415" i="30"/>
  <c r="D415" i="30"/>
  <c r="T414" i="30"/>
  <c r="P414" i="30"/>
  <c r="K414" i="30"/>
  <c r="G414" i="30"/>
  <c r="S413" i="30"/>
  <c r="R413" i="30"/>
  <c r="Q413" i="30"/>
  <c r="O413" i="30"/>
  <c r="N413" i="30"/>
  <c r="M413" i="30"/>
  <c r="J413" i="30"/>
  <c r="I413" i="30"/>
  <c r="H413" i="30"/>
  <c r="F413" i="30"/>
  <c r="E413" i="30"/>
  <c r="D413" i="30"/>
  <c r="S402" i="30"/>
  <c r="Q402" i="30"/>
  <c r="O402" i="30"/>
  <c r="N402" i="30"/>
  <c r="M402" i="30"/>
  <c r="D402" i="30"/>
  <c r="S401" i="30"/>
  <c r="Q401" i="30"/>
  <c r="O401" i="30"/>
  <c r="N401" i="30"/>
  <c r="M401" i="30"/>
  <c r="D401" i="30"/>
  <c r="S400" i="30"/>
  <c r="Q400" i="30"/>
  <c r="O400" i="30"/>
  <c r="N400" i="30"/>
  <c r="M400" i="30"/>
  <c r="D400" i="30"/>
  <c r="S399" i="30"/>
  <c r="Q399" i="30"/>
  <c r="O399" i="30"/>
  <c r="N399" i="30"/>
  <c r="M399" i="30"/>
  <c r="D399" i="30"/>
  <c r="P398" i="30"/>
  <c r="P402" i="30" s="1"/>
  <c r="S397" i="30"/>
  <c r="R397" i="30"/>
  <c r="Q397" i="30"/>
  <c r="O397" i="30"/>
  <c r="N397" i="30"/>
  <c r="M397" i="30"/>
  <c r="J397" i="30"/>
  <c r="I397" i="30"/>
  <c r="H397" i="30"/>
  <c r="F397" i="30"/>
  <c r="E397" i="30"/>
  <c r="D397" i="30"/>
  <c r="T396" i="30"/>
  <c r="P396" i="30"/>
  <c r="K396" i="30"/>
  <c r="G396" i="30"/>
  <c r="S395" i="30"/>
  <c r="R395" i="30"/>
  <c r="Q395" i="30"/>
  <c r="O395" i="30"/>
  <c r="N395" i="30"/>
  <c r="M395" i="30"/>
  <c r="J395" i="30"/>
  <c r="I395" i="30"/>
  <c r="H395" i="30"/>
  <c r="F395" i="30"/>
  <c r="E395" i="30"/>
  <c r="D395" i="30"/>
  <c r="S393" i="30"/>
  <c r="Q393" i="30"/>
  <c r="O393" i="30"/>
  <c r="N393" i="30"/>
  <c r="M393" i="30"/>
  <c r="D393" i="30"/>
  <c r="S392" i="30"/>
  <c r="Q392" i="30"/>
  <c r="O392" i="30"/>
  <c r="N392" i="30"/>
  <c r="M392" i="30"/>
  <c r="D392" i="30"/>
  <c r="S391" i="30"/>
  <c r="Q391" i="30"/>
  <c r="O391" i="30"/>
  <c r="N391" i="30"/>
  <c r="M391" i="30"/>
  <c r="D391" i="30"/>
  <c r="S390" i="30"/>
  <c r="Q390" i="30"/>
  <c r="O390" i="30"/>
  <c r="N390" i="30"/>
  <c r="M390" i="30"/>
  <c r="D390" i="30"/>
  <c r="P389" i="30"/>
  <c r="P393" i="30" s="1"/>
  <c r="S388" i="30"/>
  <c r="R388" i="30"/>
  <c r="Q388" i="30"/>
  <c r="O388" i="30"/>
  <c r="N388" i="30"/>
  <c r="M388" i="30"/>
  <c r="J388" i="30"/>
  <c r="I388" i="30"/>
  <c r="H388" i="30"/>
  <c r="F388" i="30"/>
  <c r="E388" i="30"/>
  <c r="D388" i="30"/>
  <c r="T387" i="30"/>
  <c r="P387" i="30"/>
  <c r="K387" i="30"/>
  <c r="G387" i="30"/>
  <c r="S386" i="30"/>
  <c r="R386" i="30"/>
  <c r="Q386" i="30"/>
  <c r="O386" i="30"/>
  <c r="N386" i="30"/>
  <c r="M386" i="30"/>
  <c r="J386" i="30"/>
  <c r="I386" i="30"/>
  <c r="H386" i="30"/>
  <c r="F386" i="30"/>
  <c r="E386" i="30"/>
  <c r="D386" i="30"/>
  <c r="S384" i="30"/>
  <c r="Q384" i="30"/>
  <c r="O384" i="30"/>
  <c r="N384" i="30"/>
  <c r="M384" i="30"/>
  <c r="D384" i="30"/>
  <c r="S383" i="30"/>
  <c r="Q383" i="30"/>
  <c r="O383" i="30"/>
  <c r="N383" i="30"/>
  <c r="M383" i="30"/>
  <c r="D383" i="30"/>
  <c r="S382" i="30"/>
  <c r="Q382" i="30"/>
  <c r="O382" i="30"/>
  <c r="N382" i="30"/>
  <c r="M382" i="30"/>
  <c r="D382" i="30"/>
  <c r="S381" i="30"/>
  <c r="Q381" i="30"/>
  <c r="O381" i="30"/>
  <c r="N381" i="30"/>
  <c r="M381" i="30"/>
  <c r="D381" i="30"/>
  <c r="P380" i="30"/>
  <c r="P384" i="30" s="1"/>
  <c r="S379" i="30"/>
  <c r="R379" i="30"/>
  <c r="Q379" i="30"/>
  <c r="O379" i="30"/>
  <c r="N379" i="30"/>
  <c r="M379" i="30"/>
  <c r="J379" i="30"/>
  <c r="I379" i="30"/>
  <c r="H379" i="30"/>
  <c r="F379" i="30"/>
  <c r="E379" i="30"/>
  <c r="D379" i="30"/>
  <c r="T378" i="30"/>
  <c r="P378" i="30"/>
  <c r="K378" i="30"/>
  <c r="G378" i="30"/>
  <c r="S377" i="30"/>
  <c r="R377" i="30"/>
  <c r="Q377" i="30"/>
  <c r="O377" i="30"/>
  <c r="N377" i="30"/>
  <c r="M377" i="30"/>
  <c r="J377" i="30"/>
  <c r="I377" i="30"/>
  <c r="H377" i="30"/>
  <c r="F377" i="30"/>
  <c r="E377" i="30"/>
  <c r="D377" i="30"/>
  <c r="S375" i="30"/>
  <c r="Q375" i="30"/>
  <c r="O375" i="30"/>
  <c r="N375" i="30"/>
  <c r="M375" i="30"/>
  <c r="E375" i="30"/>
  <c r="D375" i="30"/>
  <c r="S374" i="30"/>
  <c r="Q374" i="30"/>
  <c r="O374" i="30"/>
  <c r="N374" i="30"/>
  <c r="M374" i="30"/>
  <c r="E374" i="30"/>
  <c r="D374" i="30"/>
  <c r="S373" i="30"/>
  <c r="Q373" i="30"/>
  <c r="O373" i="30"/>
  <c r="N373" i="30"/>
  <c r="M373" i="30"/>
  <c r="E373" i="30"/>
  <c r="D373" i="30"/>
  <c r="S372" i="30"/>
  <c r="Q372" i="30"/>
  <c r="O372" i="30"/>
  <c r="N372" i="30"/>
  <c r="M372" i="30"/>
  <c r="E372" i="30"/>
  <c r="D372" i="30"/>
  <c r="P371" i="30"/>
  <c r="P375" i="30" s="1"/>
  <c r="S370" i="30"/>
  <c r="R370" i="30"/>
  <c r="Q370" i="30"/>
  <c r="O370" i="30"/>
  <c r="N370" i="30"/>
  <c r="M370" i="30"/>
  <c r="J370" i="30"/>
  <c r="I370" i="30"/>
  <c r="H370" i="30"/>
  <c r="F370" i="30"/>
  <c r="E370" i="30"/>
  <c r="D370" i="30"/>
  <c r="T369" i="30"/>
  <c r="P369" i="30"/>
  <c r="K369" i="30"/>
  <c r="G369" i="30"/>
  <c r="S368" i="30"/>
  <c r="R368" i="30"/>
  <c r="Q368" i="30"/>
  <c r="O368" i="30"/>
  <c r="N368" i="30"/>
  <c r="M368" i="30"/>
  <c r="J368" i="30"/>
  <c r="I368" i="30"/>
  <c r="H368" i="30"/>
  <c r="F368" i="30"/>
  <c r="E368" i="30"/>
  <c r="D368" i="30"/>
  <c r="S366" i="30"/>
  <c r="Q366" i="30"/>
  <c r="O366" i="30"/>
  <c r="N366" i="30"/>
  <c r="M366" i="30"/>
  <c r="D366" i="30"/>
  <c r="S365" i="30"/>
  <c r="Q365" i="30"/>
  <c r="O365" i="30"/>
  <c r="N365" i="30"/>
  <c r="M365" i="30"/>
  <c r="D365" i="30"/>
  <c r="S364" i="30"/>
  <c r="Q364" i="30"/>
  <c r="O364" i="30"/>
  <c r="N364" i="30"/>
  <c r="M364" i="30"/>
  <c r="D364" i="30"/>
  <c r="S363" i="30"/>
  <c r="Q363" i="30"/>
  <c r="O363" i="30"/>
  <c r="N363" i="30"/>
  <c r="M363" i="30"/>
  <c r="D363" i="30"/>
  <c r="P362" i="30"/>
  <c r="S361" i="30"/>
  <c r="R361" i="30"/>
  <c r="Q361" i="30"/>
  <c r="O361" i="30"/>
  <c r="N361" i="30"/>
  <c r="M361" i="30"/>
  <c r="J361" i="30"/>
  <c r="I361" i="30"/>
  <c r="H361" i="30"/>
  <c r="F361" i="30"/>
  <c r="E361" i="30"/>
  <c r="D361" i="30"/>
  <c r="T360" i="30"/>
  <c r="P360" i="30"/>
  <c r="K360" i="30"/>
  <c r="G360" i="30"/>
  <c r="S359" i="30"/>
  <c r="R359" i="30"/>
  <c r="Q359" i="30"/>
  <c r="O359" i="30"/>
  <c r="N359" i="30"/>
  <c r="M359" i="30"/>
  <c r="J359" i="30"/>
  <c r="I359" i="30"/>
  <c r="H359" i="30"/>
  <c r="F359" i="30"/>
  <c r="E359" i="30"/>
  <c r="D359" i="30"/>
  <c r="S357" i="30"/>
  <c r="Q357" i="30"/>
  <c r="O357" i="30"/>
  <c r="N357" i="30"/>
  <c r="M357" i="30"/>
  <c r="E357" i="30"/>
  <c r="D357" i="30"/>
  <c r="S356" i="30"/>
  <c r="Q356" i="30"/>
  <c r="O356" i="30"/>
  <c r="N356" i="30"/>
  <c r="M356" i="30"/>
  <c r="E356" i="30"/>
  <c r="D356" i="30"/>
  <c r="S355" i="30"/>
  <c r="Q355" i="30"/>
  <c r="O355" i="30"/>
  <c r="N355" i="30"/>
  <c r="M355" i="30"/>
  <c r="E355" i="30"/>
  <c r="D355" i="30"/>
  <c r="S354" i="30"/>
  <c r="Q354" i="30"/>
  <c r="O354" i="30"/>
  <c r="N354" i="30"/>
  <c r="M354" i="30"/>
  <c r="E354" i="30"/>
  <c r="D354" i="30"/>
  <c r="P353" i="30"/>
  <c r="S352" i="30"/>
  <c r="R352" i="30"/>
  <c r="Q352" i="30"/>
  <c r="O352" i="30"/>
  <c r="N352" i="30"/>
  <c r="M352" i="30"/>
  <c r="J352" i="30"/>
  <c r="I352" i="30"/>
  <c r="H352" i="30"/>
  <c r="F352" i="30"/>
  <c r="E352" i="30"/>
  <c r="D352" i="30"/>
  <c r="T351" i="30"/>
  <c r="P351" i="30"/>
  <c r="K351" i="30"/>
  <c r="G351" i="30"/>
  <c r="S350" i="30"/>
  <c r="R350" i="30"/>
  <c r="Q350" i="30"/>
  <c r="O350" i="30"/>
  <c r="N350" i="30"/>
  <c r="M350" i="30"/>
  <c r="J350" i="30"/>
  <c r="I350" i="30"/>
  <c r="H350" i="30"/>
  <c r="F350" i="30"/>
  <c r="E350" i="30"/>
  <c r="D350" i="30"/>
  <c r="S348" i="30"/>
  <c r="Q348" i="30"/>
  <c r="O348" i="30"/>
  <c r="N348" i="30"/>
  <c r="M348" i="30"/>
  <c r="E348" i="30"/>
  <c r="D348" i="30"/>
  <c r="S347" i="30"/>
  <c r="Q347" i="30"/>
  <c r="O347" i="30"/>
  <c r="N347" i="30"/>
  <c r="M347" i="30"/>
  <c r="E347" i="30"/>
  <c r="D347" i="30"/>
  <c r="S346" i="30"/>
  <c r="Q346" i="30"/>
  <c r="O346" i="30"/>
  <c r="N346" i="30"/>
  <c r="M346" i="30"/>
  <c r="E346" i="30"/>
  <c r="D346" i="30"/>
  <c r="S345" i="30"/>
  <c r="Q345" i="30"/>
  <c r="O345" i="30"/>
  <c r="N345" i="30"/>
  <c r="M345" i="30"/>
  <c r="E345" i="30"/>
  <c r="D345" i="30"/>
  <c r="P344" i="30"/>
  <c r="S343" i="30"/>
  <c r="R343" i="30"/>
  <c r="Q343" i="30"/>
  <c r="O343" i="30"/>
  <c r="N343" i="30"/>
  <c r="M343" i="30"/>
  <c r="J343" i="30"/>
  <c r="I343" i="30"/>
  <c r="H343" i="30"/>
  <c r="F343" i="30"/>
  <c r="E343" i="30"/>
  <c r="D343" i="30"/>
  <c r="T342" i="30"/>
  <c r="P342" i="30"/>
  <c r="K342" i="30"/>
  <c r="G342" i="30"/>
  <c r="S341" i="30"/>
  <c r="R341" i="30"/>
  <c r="Q341" i="30"/>
  <c r="O341" i="30"/>
  <c r="N341" i="30"/>
  <c r="M341" i="30"/>
  <c r="J341" i="30"/>
  <c r="I341" i="30"/>
  <c r="H341" i="30"/>
  <c r="F341" i="30"/>
  <c r="E341" i="30"/>
  <c r="D341" i="30"/>
  <c r="S339" i="30"/>
  <c r="Q339" i="30"/>
  <c r="O339" i="30"/>
  <c r="N339" i="30"/>
  <c r="M339" i="30"/>
  <c r="E339" i="30"/>
  <c r="D339" i="30"/>
  <c r="S338" i="30"/>
  <c r="Q338" i="30"/>
  <c r="O338" i="30"/>
  <c r="N338" i="30"/>
  <c r="M338" i="30"/>
  <c r="E338" i="30"/>
  <c r="D338" i="30"/>
  <c r="S337" i="30"/>
  <c r="Q337" i="30"/>
  <c r="O337" i="30"/>
  <c r="N337" i="30"/>
  <c r="M337" i="30"/>
  <c r="E337" i="30"/>
  <c r="D337" i="30"/>
  <c r="S336" i="30"/>
  <c r="Q336" i="30"/>
  <c r="O336" i="30"/>
  <c r="N336" i="30"/>
  <c r="M336" i="30"/>
  <c r="E336" i="30"/>
  <c r="D336" i="30"/>
  <c r="P335" i="30"/>
  <c r="P339" i="30" s="1"/>
  <c r="S334" i="30"/>
  <c r="R334" i="30"/>
  <c r="Q334" i="30"/>
  <c r="O334" i="30"/>
  <c r="N334" i="30"/>
  <c r="M334" i="30"/>
  <c r="J334" i="30"/>
  <c r="I334" i="30"/>
  <c r="H334" i="30"/>
  <c r="F334" i="30"/>
  <c r="E334" i="30"/>
  <c r="D334" i="30"/>
  <c r="T333" i="30"/>
  <c r="P333" i="30"/>
  <c r="K333" i="30"/>
  <c r="G333" i="30"/>
  <c r="S332" i="30"/>
  <c r="R332" i="30"/>
  <c r="Q332" i="30"/>
  <c r="O332" i="30"/>
  <c r="N332" i="30"/>
  <c r="M332" i="30"/>
  <c r="J332" i="30"/>
  <c r="I332" i="30"/>
  <c r="H332" i="30"/>
  <c r="F332" i="30"/>
  <c r="E332" i="30"/>
  <c r="D332" i="30"/>
  <c r="S330" i="30"/>
  <c r="Q330" i="30"/>
  <c r="O330" i="30"/>
  <c r="N330" i="30"/>
  <c r="M330" i="30"/>
  <c r="D330" i="30"/>
  <c r="S329" i="30"/>
  <c r="Q329" i="30"/>
  <c r="O329" i="30"/>
  <c r="N329" i="30"/>
  <c r="M329" i="30"/>
  <c r="D329" i="30"/>
  <c r="S328" i="30"/>
  <c r="Q328" i="30"/>
  <c r="O328" i="30"/>
  <c r="N328" i="30"/>
  <c r="M328" i="30"/>
  <c r="D328" i="30"/>
  <c r="S327" i="30"/>
  <c r="Q327" i="30"/>
  <c r="O327" i="30"/>
  <c r="N327" i="30"/>
  <c r="M327" i="30"/>
  <c r="D327" i="30"/>
  <c r="P326" i="30"/>
  <c r="S325" i="30"/>
  <c r="R325" i="30"/>
  <c r="Q325" i="30"/>
  <c r="O325" i="30"/>
  <c r="N325" i="30"/>
  <c r="M325" i="30"/>
  <c r="J325" i="30"/>
  <c r="I325" i="30"/>
  <c r="H325" i="30"/>
  <c r="F325" i="30"/>
  <c r="E325" i="30"/>
  <c r="D325" i="30"/>
  <c r="T324" i="30"/>
  <c r="P324" i="30"/>
  <c r="K324" i="30"/>
  <c r="G324" i="30"/>
  <c r="S323" i="30"/>
  <c r="R323" i="30"/>
  <c r="Q323" i="30"/>
  <c r="O323" i="30"/>
  <c r="N323" i="30"/>
  <c r="M323" i="30"/>
  <c r="J323" i="30"/>
  <c r="I323" i="30"/>
  <c r="H323" i="30"/>
  <c r="F323" i="30"/>
  <c r="E323" i="30"/>
  <c r="D323" i="30"/>
  <c r="S321" i="30"/>
  <c r="Q321" i="30"/>
  <c r="O321" i="30"/>
  <c r="N321" i="30"/>
  <c r="M321" i="30"/>
  <c r="D321" i="30"/>
  <c r="S320" i="30"/>
  <c r="Q320" i="30"/>
  <c r="O320" i="30"/>
  <c r="N320" i="30"/>
  <c r="M320" i="30"/>
  <c r="D320" i="30"/>
  <c r="S319" i="30"/>
  <c r="Q319" i="30"/>
  <c r="O319" i="30"/>
  <c r="N319" i="30"/>
  <c r="M319" i="30"/>
  <c r="D319" i="30"/>
  <c r="S318" i="30"/>
  <c r="Q318" i="30"/>
  <c r="O318" i="30"/>
  <c r="N318" i="30"/>
  <c r="M318" i="30"/>
  <c r="D318" i="30"/>
  <c r="P317" i="30"/>
  <c r="P321" i="30" s="1"/>
  <c r="S316" i="30"/>
  <c r="R316" i="30"/>
  <c r="Q316" i="30"/>
  <c r="O316" i="30"/>
  <c r="N316" i="30"/>
  <c r="M316" i="30"/>
  <c r="J316" i="30"/>
  <c r="I316" i="30"/>
  <c r="H316" i="30"/>
  <c r="F316" i="30"/>
  <c r="E316" i="30"/>
  <c r="D316" i="30"/>
  <c r="T315" i="30"/>
  <c r="P315" i="30"/>
  <c r="K315" i="30"/>
  <c r="G315" i="30"/>
  <c r="S314" i="30"/>
  <c r="R314" i="30"/>
  <c r="Q314" i="30"/>
  <c r="O314" i="30"/>
  <c r="N314" i="30"/>
  <c r="M314" i="30"/>
  <c r="J314" i="30"/>
  <c r="I314" i="30"/>
  <c r="H314" i="30"/>
  <c r="F314" i="30"/>
  <c r="E314" i="30"/>
  <c r="D314" i="30"/>
  <c r="S312" i="30"/>
  <c r="Q312" i="30"/>
  <c r="O312" i="30"/>
  <c r="N312" i="30"/>
  <c r="M312" i="30"/>
  <c r="D312" i="30"/>
  <c r="S311" i="30"/>
  <c r="Q311" i="30"/>
  <c r="O311" i="30"/>
  <c r="N311" i="30"/>
  <c r="M311" i="30"/>
  <c r="D311" i="30"/>
  <c r="S310" i="30"/>
  <c r="Q310" i="30"/>
  <c r="O310" i="30"/>
  <c r="N310" i="30"/>
  <c r="M310" i="30"/>
  <c r="D310" i="30"/>
  <c r="S309" i="30"/>
  <c r="Q309" i="30"/>
  <c r="O309" i="30"/>
  <c r="N309" i="30"/>
  <c r="M309" i="30"/>
  <c r="D309" i="30"/>
  <c r="P308" i="30"/>
  <c r="S307" i="30"/>
  <c r="R307" i="30"/>
  <c r="Q307" i="30"/>
  <c r="O307" i="30"/>
  <c r="N307" i="30"/>
  <c r="M307" i="30"/>
  <c r="J307" i="30"/>
  <c r="I307" i="30"/>
  <c r="H307" i="30"/>
  <c r="F307" i="30"/>
  <c r="E307" i="30"/>
  <c r="D307" i="30"/>
  <c r="T306" i="30"/>
  <c r="P306" i="30"/>
  <c r="K306" i="30"/>
  <c r="G306" i="30"/>
  <c r="S305" i="30"/>
  <c r="R305" i="30"/>
  <c r="Q305" i="30"/>
  <c r="O305" i="30"/>
  <c r="N305" i="30"/>
  <c r="M305" i="30"/>
  <c r="J305" i="30"/>
  <c r="I305" i="30"/>
  <c r="H305" i="30"/>
  <c r="F305" i="30"/>
  <c r="E305" i="30"/>
  <c r="D305" i="30"/>
  <c r="V462" i="30" l="1"/>
  <c r="V464" i="30"/>
  <c r="AG207" i="30"/>
  <c r="AH207" i="30"/>
  <c r="AF314" i="30"/>
  <c r="AH314" i="30"/>
  <c r="AG314" i="30"/>
  <c r="AG325" i="30"/>
  <c r="AF325" i="30"/>
  <c r="AH325" i="30"/>
  <c r="AG341" i="30"/>
  <c r="AF341" i="30"/>
  <c r="AH341" i="30"/>
  <c r="AF352" i="30"/>
  <c r="AG352" i="30"/>
  <c r="AH352" i="30"/>
  <c r="AF368" i="30"/>
  <c r="AH368" i="30"/>
  <c r="AG368" i="30"/>
  <c r="AG379" i="30"/>
  <c r="AF379" i="30"/>
  <c r="AH379" i="30"/>
  <c r="AF395" i="30"/>
  <c r="AH395" i="30"/>
  <c r="AG395" i="30"/>
  <c r="AF415" i="30"/>
  <c r="AG415" i="30"/>
  <c r="AH415" i="30"/>
  <c r="AH295" i="30"/>
  <c r="AG295" i="30"/>
  <c r="AF295" i="30"/>
  <c r="AH288" i="30"/>
  <c r="AG288" i="30"/>
  <c r="AF288" i="30"/>
  <c r="AH268" i="30"/>
  <c r="AG268" i="30"/>
  <c r="AF268" i="30"/>
  <c r="AG261" i="30"/>
  <c r="AH261" i="30"/>
  <c r="AF261" i="30"/>
  <c r="AH232" i="30"/>
  <c r="AG232" i="30"/>
  <c r="AF232" i="30"/>
  <c r="AH225" i="30"/>
  <c r="AG225" i="30"/>
  <c r="AF225" i="30"/>
  <c r="AH178" i="30"/>
  <c r="AG178" i="30"/>
  <c r="AH316" i="30"/>
  <c r="AG316" i="30"/>
  <c r="AF316" i="30"/>
  <c r="AG386" i="30"/>
  <c r="AF386" i="30"/>
  <c r="AH386" i="30"/>
  <c r="AG250" i="30"/>
  <c r="AF250" i="30"/>
  <c r="AH250" i="30"/>
  <c r="AG234" i="30"/>
  <c r="AF234" i="30"/>
  <c r="AH234" i="30"/>
  <c r="AG214" i="30"/>
  <c r="AF214" i="30"/>
  <c r="AH214" i="30"/>
  <c r="AF422" i="30"/>
  <c r="AG422" i="30"/>
  <c r="AH422" i="30"/>
  <c r="AG277" i="30"/>
  <c r="AF277" i="30"/>
  <c r="AH277" i="30"/>
  <c r="W187" i="30"/>
  <c r="AG187" i="30"/>
  <c r="AH187" i="30"/>
  <c r="AH171" i="30"/>
  <c r="AG171" i="30"/>
  <c r="AH151" i="30"/>
  <c r="AG151" i="30"/>
  <c r="AH144" i="30"/>
  <c r="AG144" i="30"/>
  <c r="AH124" i="30"/>
  <c r="AG124" i="30"/>
  <c r="AG117" i="30"/>
  <c r="AH117" i="30"/>
  <c r="AG332" i="30"/>
  <c r="AF332" i="30"/>
  <c r="AH332" i="30"/>
  <c r="AG343" i="30"/>
  <c r="AH343" i="30"/>
  <c r="AF343" i="30"/>
  <c r="AG180" i="30"/>
  <c r="AH180" i="30"/>
  <c r="AH205" i="30"/>
  <c r="AG205" i="30"/>
  <c r="AG198" i="30"/>
  <c r="AH198" i="30"/>
  <c r="AH196" i="30"/>
  <c r="AG196" i="30"/>
  <c r="AH359" i="30"/>
  <c r="AG359" i="30"/>
  <c r="AF359" i="30"/>
  <c r="AG397" i="30"/>
  <c r="AH397" i="30"/>
  <c r="AF397" i="30"/>
  <c r="AF297" i="30"/>
  <c r="AG297" i="30"/>
  <c r="AH297" i="30"/>
  <c r="AF270" i="30"/>
  <c r="AG270" i="30"/>
  <c r="AH270" i="30"/>
  <c r="AH323" i="30"/>
  <c r="AF323" i="30"/>
  <c r="AG323" i="30"/>
  <c r="AH334" i="30"/>
  <c r="AF334" i="30"/>
  <c r="AG334" i="30"/>
  <c r="AH350" i="30"/>
  <c r="AG350" i="30"/>
  <c r="AF350" i="30"/>
  <c r="AH361" i="30"/>
  <c r="AF361" i="30"/>
  <c r="AG361" i="30"/>
  <c r="AH377" i="30"/>
  <c r="AG377" i="30"/>
  <c r="AF377" i="30"/>
  <c r="AH388" i="30"/>
  <c r="AF388" i="30"/>
  <c r="AG388" i="30"/>
  <c r="AH413" i="30"/>
  <c r="AG413" i="30"/>
  <c r="AF413" i="30"/>
  <c r="AF424" i="30"/>
  <c r="AH424" i="30"/>
  <c r="AG424" i="30"/>
  <c r="AF286" i="30"/>
  <c r="AH286" i="30"/>
  <c r="AG286" i="30"/>
  <c r="AF279" i="30"/>
  <c r="AH279" i="30"/>
  <c r="AG279" i="30"/>
  <c r="AF259" i="30"/>
  <c r="AH259" i="30"/>
  <c r="AG259" i="30"/>
  <c r="AF252" i="30"/>
  <c r="AH252" i="30"/>
  <c r="AG252" i="30"/>
  <c r="AE223" i="30"/>
  <c r="AF223" i="30"/>
  <c r="AH223" i="30"/>
  <c r="AG223" i="30"/>
  <c r="AF216" i="30"/>
  <c r="AH216" i="30"/>
  <c r="AG216" i="30"/>
  <c r="AG169" i="30"/>
  <c r="AH169" i="30"/>
  <c r="AH142" i="30"/>
  <c r="AG142" i="30"/>
  <c r="AH135" i="30"/>
  <c r="AG135" i="30"/>
  <c r="AH189" i="30"/>
  <c r="AG189" i="30"/>
  <c r="AH162" i="30"/>
  <c r="AG162" i="30"/>
  <c r="AH115" i="30"/>
  <c r="AG115" i="30"/>
  <c r="AF305" i="30"/>
  <c r="AG305" i="30"/>
  <c r="AH305" i="30"/>
  <c r="AH370" i="30"/>
  <c r="AG370" i="30"/>
  <c r="AF370" i="30"/>
  <c r="AF307" i="30"/>
  <c r="AH307" i="30"/>
  <c r="AG307" i="30"/>
  <c r="AG160" i="30"/>
  <c r="AH160" i="30"/>
  <c r="AG153" i="30"/>
  <c r="AH153" i="30"/>
  <c r="AG133" i="30"/>
  <c r="AH133" i="30"/>
  <c r="AG126" i="30"/>
  <c r="AH126" i="30"/>
  <c r="AE216" i="30"/>
  <c r="AE196" i="30"/>
  <c r="AF196" i="30"/>
  <c r="AE189" i="30"/>
  <c r="AF189" i="30"/>
  <c r="AF160" i="30"/>
  <c r="AF153" i="30"/>
  <c r="AF133" i="30"/>
  <c r="AF126" i="30"/>
  <c r="AE142" i="30"/>
  <c r="AF142" i="30"/>
  <c r="AF171" i="30"/>
  <c r="AF151" i="30"/>
  <c r="AF144" i="30"/>
  <c r="AF124" i="30"/>
  <c r="AF117" i="30"/>
  <c r="AE115" i="30"/>
  <c r="AF115" i="30"/>
  <c r="AF207" i="30"/>
  <c r="AF187" i="30"/>
  <c r="AF180" i="30"/>
  <c r="AE169" i="30"/>
  <c r="AF169" i="30"/>
  <c r="AE162" i="30"/>
  <c r="AF162" i="30"/>
  <c r="AE135" i="30"/>
  <c r="AF135" i="30"/>
  <c r="AF205" i="30"/>
  <c r="AF198" i="30"/>
  <c r="AF178" i="30"/>
  <c r="AD388" i="30"/>
  <c r="AE388" i="30"/>
  <c r="AD413" i="30"/>
  <c r="AE413" i="30"/>
  <c r="AD424" i="30"/>
  <c r="AE424" i="30"/>
  <c r="AE325" i="30"/>
  <c r="AE341" i="30"/>
  <c r="AE368" i="30"/>
  <c r="AE395" i="30"/>
  <c r="AE415" i="30"/>
  <c r="AE295" i="30"/>
  <c r="AD350" i="30"/>
  <c r="AE350" i="30"/>
  <c r="AE316" i="30"/>
  <c r="AE332" i="30"/>
  <c r="AE343" i="30"/>
  <c r="AE359" i="30"/>
  <c r="AE370" i="30"/>
  <c r="AE386" i="30"/>
  <c r="AE397" i="30"/>
  <c r="AE422" i="30"/>
  <c r="AE297" i="30"/>
  <c r="AD307" i="30"/>
  <c r="AE307" i="30"/>
  <c r="AD323" i="30"/>
  <c r="AE323" i="30"/>
  <c r="AD334" i="30"/>
  <c r="AE334" i="30"/>
  <c r="AD361" i="30"/>
  <c r="AE361" i="30"/>
  <c r="AD377" i="30"/>
  <c r="AE377" i="30"/>
  <c r="AE314" i="30"/>
  <c r="AE352" i="30"/>
  <c r="AE379" i="30"/>
  <c r="AE305" i="30"/>
  <c r="AD286" i="30"/>
  <c r="AE286" i="30"/>
  <c r="AD279" i="30"/>
  <c r="AE279" i="30"/>
  <c r="AD259" i="30"/>
  <c r="AE259" i="30"/>
  <c r="AD252" i="30"/>
  <c r="AE252" i="30"/>
  <c r="AE171" i="30"/>
  <c r="AE288" i="30"/>
  <c r="AE268" i="30"/>
  <c r="AE261" i="30"/>
  <c r="AE232" i="30"/>
  <c r="AE225" i="30"/>
  <c r="AE205" i="30"/>
  <c r="AE198" i="30"/>
  <c r="AE178" i="30"/>
  <c r="AE270" i="30"/>
  <c r="AE250" i="30"/>
  <c r="AE234" i="30"/>
  <c r="AE214" i="30"/>
  <c r="AE207" i="30"/>
  <c r="AE187" i="30"/>
  <c r="AE180" i="30"/>
  <c r="AE160" i="30"/>
  <c r="AE277" i="30"/>
  <c r="AD314" i="30"/>
  <c r="AD341" i="30"/>
  <c r="AD415" i="30"/>
  <c r="AE153" i="30"/>
  <c r="AE133" i="30"/>
  <c r="AE126" i="30"/>
  <c r="AE151" i="30"/>
  <c r="AD325" i="30"/>
  <c r="AD352" i="30"/>
  <c r="AD368" i="30"/>
  <c r="AD379" i="30"/>
  <c r="AD395" i="30"/>
  <c r="AE144" i="30"/>
  <c r="AE124" i="30"/>
  <c r="AE117" i="30"/>
  <c r="AD316" i="30"/>
  <c r="AD332" i="30"/>
  <c r="AD343" i="30"/>
  <c r="AD359" i="30"/>
  <c r="AD370" i="30"/>
  <c r="AD386" i="30"/>
  <c r="AD397" i="30"/>
  <c r="AD422" i="30"/>
  <c r="AD261" i="30"/>
  <c r="AD297" i="30"/>
  <c r="AD277" i="30"/>
  <c r="AD270" i="30"/>
  <c r="AD250" i="30"/>
  <c r="AD234" i="30"/>
  <c r="AD295" i="30"/>
  <c r="AD288" i="30"/>
  <c r="AD268" i="30"/>
  <c r="AD232" i="30"/>
  <c r="AD305" i="30"/>
  <c r="AB169" i="30"/>
  <c r="AC169" i="30"/>
  <c r="AD169" i="30"/>
  <c r="AB142" i="30"/>
  <c r="AC142" i="30"/>
  <c r="AD142" i="30"/>
  <c r="AB135" i="30"/>
  <c r="AC135" i="30"/>
  <c r="AD135" i="30"/>
  <c r="AB115" i="30"/>
  <c r="AD115" i="30"/>
  <c r="AC115" i="30"/>
  <c r="AB151" i="30"/>
  <c r="AD151" i="30"/>
  <c r="AC151" i="30"/>
  <c r="AB124" i="30"/>
  <c r="AC124" i="30"/>
  <c r="AD124" i="30"/>
  <c r="AC314" i="30"/>
  <c r="AC325" i="30"/>
  <c r="AB325" i="30"/>
  <c r="AA341" i="30"/>
  <c r="AB341" i="30"/>
  <c r="AC341" i="30"/>
  <c r="AA352" i="30"/>
  <c r="AB352" i="30"/>
  <c r="AC352" i="30"/>
  <c r="AA368" i="30"/>
  <c r="AB368" i="30"/>
  <c r="AC368" i="30"/>
  <c r="AA379" i="30"/>
  <c r="AC379" i="30"/>
  <c r="AB379" i="30"/>
  <c r="AA395" i="30"/>
  <c r="AC395" i="30"/>
  <c r="AB395" i="30"/>
  <c r="AA415" i="30"/>
  <c r="AC415" i="30"/>
  <c r="AB415" i="30"/>
  <c r="AC295" i="30"/>
  <c r="AC288" i="30"/>
  <c r="AC268" i="30"/>
  <c r="AC261" i="30"/>
  <c r="AC232" i="30"/>
  <c r="AC225" i="30"/>
  <c r="AD225" i="30"/>
  <c r="AC205" i="30"/>
  <c r="AD205" i="30"/>
  <c r="AD198" i="30"/>
  <c r="AC198" i="30"/>
  <c r="AC178" i="30"/>
  <c r="AD178" i="30"/>
  <c r="AB162" i="30"/>
  <c r="AC162" i="30"/>
  <c r="AD162" i="30"/>
  <c r="AB307" i="30"/>
  <c r="AC307" i="30"/>
  <c r="AC323" i="30"/>
  <c r="AB323" i="30"/>
  <c r="AA350" i="30"/>
  <c r="AB350" i="30"/>
  <c r="AC350" i="30"/>
  <c r="AC160" i="30"/>
  <c r="AD160" i="30"/>
  <c r="AC153" i="30"/>
  <c r="AD153" i="30"/>
  <c r="AC133" i="30"/>
  <c r="AD133" i="30"/>
  <c r="AC126" i="30"/>
  <c r="AD126" i="30"/>
  <c r="AA361" i="30"/>
  <c r="AC361" i="30"/>
  <c r="AB361" i="30"/>
  <c r="AA377" i="30"/>
  <c r="AC377" i="30"/>
  <c r="AB377" i="30"/>
  <c r="AB279" i="30"/>
  <c r="AC279" i="30"/>
  <c r="AB196" i="30"/>
  <c r="AC196" i="30"/>
  <c r="AD196" i="30"/>
  <c r="AC305" i="30"/>
  <c r="AC343" i="30"/>
  <c r="AB343" i="30"/>
  <c r="AB359" i="30"/>
  <c r="AC359" i="30"/>
  <c r="AB370" i="30"/>
  <c r="AC370" i="30"/>
  <c r="AB386" i="30"/>
  <c r="AC386" i="30"/>
  <c r="AC397" i="30"/>
  <c r="AB397" i="30"/>
  <c r="AC422" i="30"/>
  <c r="AB422" i="30"/>
  <c r="AC297" i="30"/>
  <c r="AC277" i="30"/>
  <c r="AC270" i="30"/>
  <c r="AC250" i="30"/>
  <c r="AC234" i="30"/>
  <c r="AD214" i="30"/>
  <c r="AC214" i="30"/>
  <c r="AD207" i="30"/>
  <c r="AC207" i="30"/>
  <c r="AD187" i="30"/>
  <c r="AC187" i="30"/>
  <c r="AD180" i="30"/>
  <c r="AC180" i="30"/>
  <c r="AB334" i="30"/>
  <c r="AC334" i="30"/>
  <c r="AA388" i="30"/>
  <c r="AC388" i="30"/>
  <c r="AB388" i="30"/>
  <c r="AA413" i="30"/>
  <c r="AB413" i="30"/>
  <c r="AC413" i="30"/>
  <c r="AA424" i="30"/>
  <c r="AC424" i="30"/>
  <c r="AB424" i="30"/>
  <c r="AB286" i="30"/>
  <c r="AC286" i="30"/>
  <c r="AB259" i="30"/>
  <c r="AC259" i="30"/>
  <c r="AB252" i="30"/>
  <c r="AC252" i="30"/>
  <c r="AB223" i="30"/>
  <c r="AD223" i="30"/>
  <c r="AC223" i="30"/>
  <c r="AB216" i="30"/>
  <c r="AD216" i="30"/>
  <c r="AC216" i="30"/>
  <c r="AB189" i="30"/>
  <c r="AC189" i="30"/>
  <c r="AD189" i="30"/>
  <c r="AB171" i="30"/>
  <c r="AC171" i="30"/>
  <c r="AD171" i="30"/>
  <c r="AB144" i="30"/>
  <c r="AC144" i="30"/>
  <c r="AD144" i="30"/>
  <c r="AB117" i="30"/>
  <c r="AD117" i="30"/>
  <c r="AC117" i="30"/>
  <c r="AC316" i="30"/>
  <c r="AB332" i="30"/>
  <c r="AC332" i="30"/>
  <c r="AB314" i="30"/>
  <c r="AB295" i="30"/>
  <c r="AB261" i="30"/>
  <c r="AB198" i="30"/>
  <c r="AB178" i="30"/>
  <c r="AB225" i="30"/>
  <c r="AB205" i="30"/>
  <c r="AB160" i="30"/>
  <c r="AB153" i="30"/>
  <c r="AB133" i="30"/>
  <c r="AB126" i="30"/>
  <c r="AB288" i="30"/>
  <c r="AB268" i="30"/>
  <c r="AB232" i="30"/>
  <c r="AB305" i="30"/>
  <c r="AB316" i="30"/>
  <c r="AB297" i="30"/>
  <c r="AB277" i="30"/>
  <c r="AB270" i="30"/>
  <c r="AB250" i="30"/>
  <c r="AB234" i="30"/>
  <c r="AB214" i="30"/>
  <c r="AB207" i="30"/>
  <c r="AB187" i="30"/>
  <c r="AB180" i="30"/>
  <c r="Z307" i="30"/>
  <c r="AA307" i="30"/>
  <c r="Z325" i="30"/>
  <c r="AA325" i="30"/>
  <c r="Z323" i="30"/>
  <c r="AA323" i="30"/>
  <c r="Z334" i="30"/>
  <c r="AA334" i="30"/>
  <c r="Z314" i="30"/>
  <c r="AA314" i="30"/>
  <c r="Z295" i="30"/>
  <c r="AA295" i="30"/>
  <c r="AA305" i="30"/>
  <c r="AA316" i="30"/>
  <c r="AA332" i="30"/>
  <c r="AA343" i="30"/>
  <c r="AA359" i="30"/>
  <c r="AA370" i="30"/>
  <c r="AA386" i="30"/>
  <c r="AA397" i="30"/>
  <c r="AA422" i="30"/>
  <c r="AA297" i="30"/>
  <c r="Y361" i="30"/>
  <c r="Z361" i="30"/>
  <c r="AA286" i="30"/>
  <c r="Z286" i="30"/>
  <c r="AA216" i="30"/>
  <c r="Z216" i="30"/>
  <c r="Z189" i="30"/>
  <c r="AA189" i="30"/>
  <c r="AA171" i="30"/>
  <c r="Z171" i="30"/>
  <c r="Z341" i="30"/>
  <c r="Y341" i="30"/>
  <c r="Y352" i="30"/>
  <c r="Z352" i="30"/>
  <c r="Z379" i="30"/>
  <c r="Y379" i="30"/>
  <c r="Y395" i="30"/>
  <c r="Z395" i="30"/>
  <c r="Z415" i="30"/>
  <c r="Y415" i="30"/>
  <c r="AA288" i="30"/>
  <c r="Z288" i="30"/>
  <c r="Z268" i="30"/>
  <c r="AA268" i="30"/>
  <c r="Z261" i="30"/>
  <c r="AA261" i="30"/>
  <c r="AA232" i="30"/>
  <c r="Z232" i="30"/>
  <c r="Z225" i="30"/>
  <c r="AA225" i="30"/>
  <c r="AA205" i="30"/>
  <c r="Z205" i="30"/>
  <c r="AA198" i="30"/>
  <c r="Z198" i="30"/>
  <c r="Z178" i="30"/>
  <c r="AA178" i="30"/>
  <c r="AA169" i="30"/>
  <c r="Z169" i="30"/>
  <c r="Z162" i="30"/>
  <c r="AA162" i="30"/>
  <c r="Z142" i="30"/>
  <c r="AA142" i="30"/>
  <c r="AA135" i="30"/>
  <c r="Z135" i="30"/>
  <c r="AA115" i="30"/>
  <c r="Z115" i="30"/>
  <c r="Z151" i="30"/>
  <c r="AA151" i="30"/>
  <c r="Z144" i="30"/>
  <c r="AA144" i="30"/>
  <c r="Z124" i="30"/>
  <c r="AA124" i="30"/>
  <c r="AA117" i="30"/>
  <c r="Z117" i="30"/>
  <c r="Z160" i="30"/>
  <c r="AA160" i="30"/>
  <c r="AA153" i="30"/>
  <c r="Z153" i="30"/>
  <c r="Z133" i="30"/>
  <c r="AA133" i="30"/>
  <c r="Z126" i="30"/>
  <c r="AA126" i="30"/>
  <c r="Z350" i="30"/>
  <c r="Y350" i="30"/>
  <c r="Y377" i="30"/>
  <c r="Z377" i="30"/>
  <c r="Z388" i="30"/>
  <c r="Y388" i="30"/>
  <c r="Z413" i="30"/>
  <c r="Y413" i="30"/>
  <c r="Z424" i="30"/>
  <c r="Y424" i="30"/>
  <c r="Z279" i="30"/>
  <c r="AA279" i="30"/>
  <c r="Z259" i="30"/>
  <c r="AA259" i="30"/>
  <c r="AA252" i="30"/>
  <c r="Z252" i="30"/>
  <c r="Z223" i="30"/>
  <c r="AA223" i="30"/>
  <c r="Z196" i="30"/>
  <c r="AA196" i="30"/>
  <c r="Y368" i="30"/>
  <c r="Z368" i="30"/>
  <c r="Z305" i="30"/>
  <c r="Z316" i="30"/>
  <c r="Z332" i="30"/>
  <c r="Y343" i="30"/>
  <c r="Z343" i="30"/>
  <c r="Z359" i="30"/>
  <c r="Y359" i="30"/>
  <c r="Z370" i="30"/>
  <c r="Y370" i="30"/>
  <c r="Z386" i="30"/>
  <c r="Y386" i="30"/>
  <c r="Y397" i="30"/>
  <c r="Z397" i="30"/>
  <c r="Y422" i="30"/>
  <c r="Z422" i="30"/>
  <c r="Z297" i="30"/>
  <c r="Z277" i="30"/>
  <c r="AA277" i="30"/>
  <c r="AA270" i="30"/>
  <c r="Z270" i="30"/>
  <c r="AA250" i="30"/>
  <c r="Z250" i="30"/>
  <c r="Z234" i="30"/>
  <c r="AA234" i="30"/>
  <c r="AA214" i="30"/>
  <c r="Z214" i="30"/>
  <c r="Z207" i="30"/>
  <c r="AA207" i="30"/>
  <c r="Z187" i="30"/>
  <c r="AA187" i="30"/>
  <c r="AA180" i="30"/>
  <c r="Z180" i="30"/>
  <c r="W327" i="30"/>
  <c r="W332" i="30"/>
  <c r="Y332" i="30"/>
  <c r="X332" i="30"/>
  <c r="W343" i="30"/>
  <c r="X343" i="30"/>
  <c r="W354" i="30"/>
  <c r="X354" i="30"/>
  <c r="W359" i="30"/>
  <c r="X359" i="30"/>
  <c r="X422" i="30"/>
  <c r="W422" i="30"/>
  <c r="W290" i="30"/>
  <c r="W270" i="30"/>
  <c r="X270" i="30"/>
  <c r="Y270" i="30"/>
  <c r="W227" i="30"/>
  <c r="W214" i="30"/>
  <c r="X214" i="30"/>
  <c r="Y214" i="30"/>
  <c r="W207" i="30"/>
  <c r="X207" i="30"/>
  <c r="Y207" i="30"/>
  <c r="W180" i="30"/>
  <c r="Y180" i="30"/>
  <c r="X180" i="30"/>
  <c r="W169" i="30"/>
  <c r="Y169" i="30"/>
  <c r="X169" i="30"/>
  <c r="W162" i="30"/>
  <c r="Y162" i="30"/>
  <c r="X162" i="30"/>
  <c r="W142" i="30"/>
  <c r="X142" i="30"/>
  <c r="Y142" i="30"/>
  <c r="W307" i="30"/>
  <c r="X307" i="30"/>
  <c r="Y307" i="30"/>
  <c r="W345" i="30"/>
  <c r="X345" i="30"/>
  <c r="W350" i="30"/>
  <c r="X350" i="30"/>
  <c r="W361" i="30"/>
  <c r="X361" i="30"/>
  <c r="X413" i="30"/>
  <c r="W413" i="30"/>
  <c r="X424" i="30"/>
  <c r="W424" i="30"/>
  <c r="W299" i="30"/>
  <c r="W286" i="30"/>
  <c r="Y286" i="30"/>
  <c r="X286" i="30"/>
  <c r="W279" i="30"/>
  <c r="X279" i="30"/>
  <c r="Y279" i="30"/>
  <c r="W252" i="30"/>
  <c r="Y252" i="30"/>
  <c r="X252" i="30"/>
  <c r="W236" i="30"/>
  <c r="W223" i="30"/>
  <c r="Y223" i="30"/>
  <c r="X223" i="30"/>
  <c r="W216" i="30"/>
  <c r="Y216" i="30"/>
  <c r="X216" i="30"/>
  <c r="W209" i="30"/>
  <c r="W189" i="30"/>
  <c r="Y189" i="30"/>
  <c r="X189" i="30"/>
  <c r="W314" i="30"/>
  <c r="X314" i="30"/>
  <c r="Y314" i="30"/>
  <c r="W325" i="30"/>
  <c r="Y325" i="30"/>
  <c r="X325" i="30"/>
  <c r="W336" i="30"/>
  <c r="X336" i="30"/>
  <c r="W316" i="30"/>
  <c r="Y316" i="30"/>
  <c r="X316" i="30"/>
  <c r="W370" i="30"/>
  <c r="X370" i="30"/>
  <c r="W386" i="30"/>
  <c r="X386" i="30"/>
  <c r="W297" i="30"/>
  <c r="Y297" i="30"/>
  <c r="X297" i="30"/>
  <c r="W277" i="30"/>
  <c r="X277" i="30"/>
  <c r="Y277" i="30"/>
  <c r="W250" i="30"/>
  <c r="Y250" i="30"/>
  <c r="X250" i="30"/>
  <c r="Y187" i="30"/>
  <c r="X187" i="30"/>
  <c r="W155" i="30"/>
  <c r="W135" i="30"/>
  <c r="Y135" i="30"/>
  <c r="X135" i="30"/>
  <c r="W128" i="30"/>
  <c r="W115" i="30"/>
  <c r="Y115" i="30"/>
  <c r="X115" i="30"/>
  <c r="W318" i="30"/>
  <c r="W372" i="30"/>
  <c r="X372" i="30"/>
  <c r="W388" i="30"/>
  <c r="X388" i="30"/>
  <c r="W259" i="30"/>
  <c r="X259" i="30"/>
  <c r="Y259" i="30"/>
  <c r="W295" i="30"/>
  <c r="X295" i="30"/>
  <c r="Y295" i="30"/>
  <c r="W178" i="30"/>
  <c r="X178" i="30"/>
  <c r="Y178" i="30"/>
  <c r="W173" i="30"/>
  <c r="W160" i="30"/>
  <c r="X160" i="30"/>
  <c r="Y160" i="30"/>
  <c r="W153" i="30"/>
  <c r="X153" i="30"/>
  <c r="Y153" i="30"/>
  <c r="W146" i="30"/>
  <c r="W133" i="30"/>
  <c r="Y133" i="30"/>
  <c r="X133" i="30"/>
  <c r="W126" i="30"/>
  <c r="X126" i="30"/>
  <c r="Y126" i="30"/>
  <c r="W119" i="30"/>
  <c r="X119" i="30"/>
  <c r="W305" i="30"/>
  <c r="X305" i="30"/>
  <c r="Y305" i="30"/>
  <c r="W381" i="30"/>
  <c r="X397" i="30"/>
  <c r="W397" i="30"/>
  <c r="W417" i="30"/>
  <c r="W263" i="30"/>
  <c r="W234" i="30"/>
  <c r="X234" i="30"/>
  <c r="Y234" i="30"/>
  <c r="W323" i="30"/>
  <c r="X323" i="30"/>
  <c r="Y323" i="30"/>
  <c r="W334" i="30"/>
  <c r="Y334" i="30"/>
  <c r="X334" i="30"/>
  <c r="W377" i="30"/>
  <c r="X377" i="30"/>
  <c r="W399" i="30"/>
  <c r="W272" i="30"/>
  <c r="W196" i="30"/>
  <c r="Y196" i="30"/>
  <c r="X196" i="30"/>
  <c r="W171" i="30"/>
  <c r="Y171" i="30"/>
  <c r="X171" i="30"/>
  <c r="W164" i="30"/>
  <c r="W151" i="30"/>
  <c r="Y151" i="30"/>
  <c r="X151" i="30"/>
  <c r="W144" i="30"/>
  <c r="Y144" i="30"/>
  <c r="X144" i="30"/>
  <c r="W137" i="30"/>
  <c r="X137" i="30"/>
  <c r="Y137" i="30"/>
  <c r="W124" i="30"/>
  <c r="Y124" i="30"/>
  <c r="X124" i="30"/>
  <c r="W117" i="30"/>
  <c r="Y117" i="30"/>
  <c r="X117" i="30"/>
  <c r="W309" i="30"/>
  <c r="W341" i="30"/>
  <c r="X341" i="30"/>
  <c r="W352" i="30"/>
  <c r="X352" i="30"/>
  <c r="W363" i="30"/>
  <c r="W368" i="30"/>
  <c r="X368" i="30"/>
  <c r="W379" i="30"/>
  <c r="X379" i="30"/>
  <c r="W390" i="30"/>
  <c r="X395" i="30"/>
  <c r="W395" i="30"/>
  <c r="X415" i="30"/>
  <c r="W415" i="30"/>
  <c r="W426" i="30"/>
  <c r="W288" i="30"/>
  <c r="X288" i="30"/>
  <c r="Y288" i="30"/>
  <c r="W281" i="30"/>
  <c r="W268" i="30"/>
  <c r="Y268" i="30"/>
  <c r="X268" i="30"/>
  <c r="W261" i="30"/>
  <c r="Y261" i="30"/>
  <c r="X261" i="30"/>
  <c r="W254" i="30"/>
  <c r="W232" i="30"/>
  <c r="Y232" i="30"/>
  <c r="X232" i="30"/>
  <c r="W225" i="30"/>
  <c r="Y225" i="30"/>
  <c r="X225" i="30"/>
  <c r="W205" i="30"/>
  <c r="X205" i="30"/>
  <c r="Y205" i="30"/>
  <c r="W198" i="30"/>
  <c r="Y198" i="30"/>
  <c r="X198" i="30"/>
  <c r="W191" i="30"/>
  <c r="P365" i="30"/>
  <c r="P311" i="30"/>
  <c r="P130" i="30"/>
  <c r="T205" i="30"/>
  <c r="U360" i="30"/>
  <c r="P274" i="30"/>
  <c r="P147" i="30"/>
  <c r="P164" i="30"/>
  <c r="G297" i="30"/>
  <c r="P156" i="30"/>
  <c r="P193" i="30"/>
  <c r="T151" i="30"/>
  <c r="G413" i="30"/>
  <c r="P189" i="30"/>
  <c r="K268" i="30"/>
  <c r="P236" i="30"/>
  <c r="L414" i="30"/>
  <c r="P320" i="30"/>
  <c r="P386" i="30"/>
  <c r="P211" i="30"/>
  <c r="G343" i="30"/>
  <c r="L296" i="30"/>
  <c r="K323" i="30"/>
  <c r="G277" i="30"/>
  <c r="T334" i="30"/>
  <c r="P300" i="30"/>
  <c r="P220" i="30"/>
  <c r="U306" i="30"/>
  <c r="P368" i="30"/>
  <c r="K350" i="30"/>
  <c r="L423" i="30"/>
  <c r="G151" i="30"/>
  <c r="G135" i="30"/>
  <c r="K341" i="30"/>
  <c r="P345" i="30"/>
  <c r="P356" i="30"/>
  <c r="K361" i="30"/>
  <c r="G377" i="30"/>
  <c r="P382" i="30"/>
  <c r="P395" i="30"/>
  <c r="P427" i="30"/>
  <c r="K259" i="30"/>
  <c r="P227" i="30"/>
  <c r="P120" i="30"/>
  <c r="P314" i="30"/>
  <c r="G295" i="30"/>
  <c r="G252" i="30"/>
  <c r="U387" i="30"/>
  <c r="T424" i="30"/>
  <c r="T270" i="30"/>
  <c r="P265" i="30"/>
  <c r="K223" i="30"/>
  <c r="T169" i="30"/>
  <c r="G160" i="30"/>
  <c r="P166" i="30"/>
  <c r="P133" i="30"/>
  <c r="T124" i="30"/>
  <c r="P137" i="30"/>
  <c r="K214" i="30"/>
  <c r="P359" i="30"/>
  <c r="G216" i="30"/>
  <c r="L315" i="30"/>
  <c r="P347" i="30"/>
  <c r="P350" i="30"/>
  <c r="G225" i="30"/>
  <c r="P218" i="30"/>
  <c r="P182" i="30"/>
  <c r="G307" i="30"/>
  <c r="T388" i="30"/>
  <c r="P124" i="30"/>
  <c r="G142" i="30"/>
  <c r="U324" i="30"/>
  <c r="G334" i="30"/>
  <c r="U369" i="30"/>
  <c r="T370" i="30"/>
  <c r="K297" i="30"/>
  <c r="K232" i="30"/>
  <c r="P187" i="30"/>
  <c r="P174" i="30"/>
  <c r="T160" i="30"/>
  <c r="K178" i="30"/>
  <c r="P327" i="30"/>
  <c r="K343" i="30"/>
  <c r="P281" i="30"/>
  <c r="G234" i="30"/>
  <c r="U206" i="30"/>
  <c r="K286" i="30"/>
  <c r="P305" i="30"/>
  <c r="T361" i="30"/>
  <c r="P422" i="30"/>
  <c r="G286" i="30"/>
  <c r="P291" i="30"/>
  <c r="P128" i="30"/>
  <c r="P323" i="30"/>
  <c r="T261" i="30"/>
  <c r="T325" i="30"/>
  <c r="K314" i="30"/>
  <c r="T307" i="30"/>
  <c r="P329" i="30"/>
  <c r="K334" i="30"/>
  <c r="U396" i="30"/>
  <c r="T397" i="30"/>
  <c r="P419" i="30"/>
  <c r="P254" i="30"/>
  <c r="P196" i="30"/>
  <c r="P184" i="30"/>
  <c r="K124" i="30"/>
  <c r="P238" i="30"/>
  <c r="T207" i="30"/>
  <c r="U197" i="30"/>
  <c r="G180" i="30"/>
  <c r="T189" i="30"/>
  <c r="U188" i="30"/>
  <c r="L188" i="30"/>
  <c r="P229" i="30"/>
  <c r="U251" i="30"/>
  <c r="P256" i="30"/>
  <c r="K352" i="30"/>
  <c r="T198" i="30"/>
  <c r="P381" i="30"/>
  <c r="P268" i="30"/>
  <c r="K151" i="30"/>
  <c r="U296" i="30"/>
  <c r="P180" i="30"/>
  <c r="P119" i="30"/>
  <c r="P372" i="30"/>
  <c r="P299" i="30"/>
  <c r="L179" i="30"/>
  <c r="P363" i="30"/>
  <c r="P354" i="30"/>
  <c r="P418" i="30"/>
  <c r="K207" i="30"/>
  <c r="T142" i="30"/>
  <c r="T316" i="30"/>
  <c r="U414" i="30"/>
  <c r="T415" i="30"/>
  <c r="P250" i="30"/>
  <c r="K234" i="30"/>
  <c r="K225" i="30"/>
  <c r="K216" i="30"/>
  <c r="K424" i="30"/>
  <c r="P259" i="30"/>
  <c r="G270" i="30"/>
  <c r="U378" i="30"/>
  <c r="T379" i="30"/>
  <c r="K386" i="30"/>
  <c r="P390" i="30"/>
  <c r="P413" i="30"/>
  <c r="G189" i="30"/>
  <c r="P155" i="30"/>
  <c r="K316" i="30"/>
  <c r="K325" i="30"/>
  <c r="T288" i="30"/>
  <c r="G198" i="30"/>
  <c r="G169" i="30"/>
  <c r="K160" i="30"/>
  <c r="U116" i="30"/>
  <c r="K397" i="30"/>
  <c r="G422" i="30"/>
  <c r="T297" i="30"/>
  <c r="P290" i="30"/>
  <c r="K368" i="30"/>
  <c r="K388" i="30"/>
  <c r="U423" i="30"/>
  <c r="U351" i="30"/>
  <c r="K359" i="30"/>
  <c r="P377" i="30"/>
  <c r="K295" i="30"/>
  <c r="P232" i="30"/>
  <c r="P223" i="30"/>
  <c r="P214" i="30"/>
  <c r="P205" i="30"/>
  <c r="K198" i="30"/>
  <c r="T133" i="30"/>
  <c r="K332" i="30"/>
  <c r="P336" i="30"/>
  <c r="K370" i="30"/>
  <c r="G133" i="30"/>
  <c r="K395" i="30"/>
  <c r="P399" i="30"/>
  <c r="K422" i="30"/>
  <c r="P426" i="30"/>
  <c r="P301" i="30"/>
  <c r="G288" i="30"/>
  <c r="P292" i="30"/>
  <c r="P277" i="30"/>
  <c r="T232" i="30"/>
  <c r="T223" i="30"/>
  <c r="T214" i="30"/>
  <c r="G178" i="30"/>
  <c r="P146" i="30"/>
  <c r="P309" i="30"/>
  <c r="G316" i="30"/>
  <c r="G325" i="30"/>
  <c r="G352" i="30"/>
  <c r="G361" i="30"/>
  <c r="G370" i="30"/>
  <c r="K377" i="30"/>
  <c r="G388" i="30"/>
  <c r="G397" i="30"/>
  <c r="K413" i="30"/>
  <c r="P417" i="30"/>
  <c r="G424" i="30"/>
  <c r="T250" i="30"/>
  <c r="U179" i="30"/>
  <c r="G171" i="30"/>
  <c r="P173" i="30"/>
  <c r="K115" i="30"/>
  <c r="P332" i="30"/>
  <c r="P341" i="30"/>
  <c r="P374" i="30"/>
  <c r="G379" i="30"/>
  <c r="P401" i="30"/>
  <c r="G415" i="30"/>
  <c r="P428" i="30"/>
  <c r="P295" i="30"/>
  <c r="P286" i="30"/>
  <c r="T268" i="30"/>
  <c r="T259" i="30"/>
  <c r="P252" i="30"/>
  <c r="L233" i="30"/>
  <c r="P234" i="30"/>
  <c r="L224" i="30"/>
  <c r="P225" i="30"/>
  <c r="L215" i="30"/>
  <c r="G187" i="30"/>
  <c r="T180" i="30"/>
  <c r="K169" i="30"/>
  <c r="P160" i="30"/>
  <c r="P121" i="30"/>
  <c r="P115" i="30"/>
  <c r="T314" i="30"/>
  <c r="T332" i="30"/>
  <c r="T341" i="30"/>
  <c r="K379" i="30"/>
  <c r="K415" i="30"/>
  <c r="K205" i="30"/>
  <c r="K196" i="30"/>
  <c r="P200" i="30"/>
  <c r="K187" i="30"/>
  <c r="P191" i="30"/>
  <c r="K307" i="30"/>
  <c r="T323" i="30"/>
  <c r="P334" i="30"/>
  <c r="P343" i="30"/>
  <c r="T350" i="30"/>
  <c r="T359" i="30"/>
  <c r="T368" i="30"/>
  <c r="T386" i="30"/>
  <c r="T395" i="30"/>
  <c r="P282" i="30"/>
  <c r="G137" i="30"/>
  <c r="T305" i="30"/>
  <c r="P316" i="30"/>
  <c r="K277" i="30"/>
  <c r="P272" i="30"/>
  <c r="P263" i="30"/>
  <c r="K250" i="30"/>
  <c r="G207" i="30"/>
  <c r="P202" i="30"/>
  <c r="L161" i="30"/>
  <c r="T115" i="30"/>
  <c r="P216" i="30"/>
  <c r="K142" i="30"/>
  <c r="P139" i="30"/>
  <c r="G305" i="30"/>
  <c r="P307" i="30"/>
  <c r="G314" i="30"/>
  <c r="P319" i="30"/>
  <c r="P325" i="30"/>
  <c r="L333" i="30"/>
  <c r="L342" i="30"/>
  <c r="P352" i="30"/>
  <c r="P361" i="30"/>
  <c r="P370" i="30"/>
  <c r="T377" i="30"/>
  <c r="P388" i="30"/>
  <c r="P270" i="30"/>
  <c r="G232" i="30"/>
  <c r="G223" i="30"/>
  <c r="G214" i="30"/>
  <c r="P219" i="30"/>
  <c r="P169" i="30"/>
  <c r="P151" i="30"/>
  <c r="G124" i="30"/>
  <c r="U315" i="30"/>
  <c r="G323" i="30"/>
  <c r="L324" i="30"/>
  <c r="G332" i="30"/>
  <c r="P338" i="30"/>
  <c r="G341" i="30"/>
  <c r="P346" i="30"/>
  <c r="G350" i="30"/>
  <c r="L351" i="30"/>
  <c r="T352" i="30"/>
  <c r="L360" i="30"/>
  <c r="L369" i="30"/>
  <c r="P379" i="30"/>
  <c r="L387" i="30"/>
  <c r="L396" i="30"/>
  <c r="P415" i="30"/>
  <c r="T422" i="30"/>
  <c r="T295" i="30"/>
  <c r="T286" i="30"/>
  <c r="G250" i="30"/>
  <c r="P255" i="30"/>
  <c r="U233" i="30"/>
  <c r="U224" i="30"/>
  <c r="U215" i="30"/>
  <c r="L206" i="30"/>
  <c r="L197" i="30"/>
  <c r="P198" i="30"/>
  <c r="T187" i="30"/>
  <c r="K180" i="30"/>
  <c r="K133" i="30"/>
  <c r="P129" i="30"/>
  <c r="P117" i="30"/>
  <c r="T196" i="30"/>
  <c r="P178" i="30"/>
  <c r="P397" i="30"/>
  <c r="T413" i="30"/>
  <c r="T277" i="30"/>
  <c r="P261" i="30"/>
  <c r="P237" i="30"/>
  <c r="P228" i="30"/>
  <c r="P207" i="30"/>
  <c r="K189" i="30"/>
  <c r="K162" i="30"/>
  <c r="K305" i="30"/>
  <c r="P318" i="30"/>
  <c r="P328" i="30"/>
  <c r="U333" i="30"/>
  <c r="U342" i="30"/>
  <c r="T343" i="30"/>
  <c r="P355" i="30"/>
  <c r="G359" i="30"/>
  <c r="P364" i="30"/>
  <c r="G368" i="30"/>
  <c r="P373" i="30"/>
  <c r="L378" i="30"/>
  <c r="G386" i="30"/>
  <c r="P392" i="30"/>
  <c r="G395" i="30"/>
  <c r="P400" i="30"/>
  <c r="P424" i="30"/>
  <c r="P297" i="30"/>
  <c r="P288" i="30"/>
  <c r="G268" i="30"/>
  <c r="P273" i="30"/>
  <c r="G259" i="30"/>
  <c r="P264" i="30"/>
  <c r="T252" i="30"/>
  <c r="T234" i="30"/>
  <c r="T225" i="30"/>
  <c r="T216" i="30"/>
  <c r="G205" i="30"/>
  <c r="P210" i="30"/>
  <c r="P209" i="30"/>
  <c r="G196" i="30"/>
  <c r="P201" i="30"/>
  <c r="T178" i="30"/>
  <c r="P142" i="30"/>
  <c r="T126" i="30"/>
  <c r="K252" i="30"/>
  <c r="L251" i="30"/>
  <c r="T279" i="30"/>
  <c r="U278" i="30"/>
  <c r="P279" i="30"/>
  <c r="K279" i="30"/>
  <c r="L278" i="30"/>
  <c r="G279" i="30"/>
  <c r="U287" i="30"/>
  <c r="K288" i="30"/>
  <c r="L287" i="30"/>
  <c r="U269" i="30"/>
  <c r="K270" i="30"/>
  <c r="U260" i="30"/>
  <c r="K261" i="30"/>
  <c r="L260" i="30"/>
  <c r="G261" i="30"/>
  <c r="T171" i="30"/>
  <c r="U170" i="30"/>
  <c r="P175" i="30"/>
  <c r="P171" i="30"/>
  <c r="K171" i="30"/>
  <c r="L170" i="30"/>
  <c r="T162" i="30"/>
  <c r="U161" i="30"/>
  <c r="P162" i="30"/>
  <c r="G162" i="30"/>
  <c r="T153" i="30"/>
  <c r="U152" i="30"/>
  <c r="P157" i="30"/>
  <c r="P153" i="30"/>
  <c r="K153" i="30"/>
  <c r="L152" i="30"/>
  <c r="G153" i="30"/>
  <c r="T135" i="30"/>
  <c r="P135" i="30"/>
  <c r="U134" i="30"/>
  <c r="K135" i="30"/>
  <c r="L134" i="30"/>
  <c r="G138" i="30"/>
  <c r="T144" i="30"/>
  <c r="U143" i="30"/>
  <c r="P144" i="30"/>
  <c r="P148" i="30"/>
  <c r="U125" i="30"/>
  <c r="P126" i="30"/>
  <c r="K144" i="30"/>
  <c r="L143" i="30"/>
  <c r="G144" i="30"/>
  <c r="K126" i="30"/>
  <c r="G126" i="30"/>
  <c r="L125" i="30"/>
  <c r="T117" i="30"/>
  <c r="K117" i="30"/>
  <c r="G117" i="30"/>
  <c r="L116" i="30"/>
  <c r="G115" i="30"/>
  <c r="P131" i="30"/>
  <c r="G139" i="30"/>
  <c r="P138" i="30"/>
  <c r="P158" i="30"/>
  <c r="P165" i="30"/>
  <c r="P176" i="30"/>
  <c r="P183" i="30"/>
  <c r="P192" i="30"/>
  <c r="P212" i="30"/>
  <c r="P221" i="30"/>
  <c r="P230" i="30"/>
  <c r="P239" i="30"/>
  <c r="P257" i="30"/>
  <c r="P266" i="30"/>
  <c r="L269" i="30"/>
  <c r="P283" i="30"/>
  <c r="P293" i="30"/>
  <c r="P302" i="30"/>
  <c r="P429" i="30"/>
  <c r="P420" i="30"/>
  <c r="P391" i="30"/>
  <c r="P383" i="30"/>
  <c r="P366" i="30"/>
  <c r="P357" i="30"/>
  <c r="P348" i="30"/>
  <c r="P337" i="30"/>
  <c r="P330" i="30"/>
  <c r="L306" i="30"/>
  <c r="P310" i="30"/>
  <c r="P312" i="30"/>
  <c r="L252" i="30" l="1"/>
  <c r="U307" i="30"/>
  <c r="L268" i="30"/>
  <c r="U334" i="30"/>
  <c r="U153" i="30"/>
  <c r="V369" i="30"/>
  <c r="L314" i="30"/>
  <c r="L370" i="30"/>
  <c r="U214" i="30"/>
  <c r="U270" i="30"/>
  <c r="U386" i="30"/>
  <c r="U297" i="30"/>
  <c r="L295" i="30"/>
  <c r="L124" i="30"/>
  <c r="U126" i="30"/>
  <c r="U323" i="30"/>
  <c r="U395" i="30"/>
  <c r="V170" i="30"/>
  <c r="U379" i="30"/>
  <c r="L307" i="30"/>
  <c r="U332" i="30"/>
  <c r="L135" i="30"/>
  <c r="L377" i="30"/>
  <c r="U151" i="30"/>
  <c r="U388" i="30"/>
  <c r="V378" i="30"/>
  <c r="V360" i="30"/>
  <c r="L343" i="30"/>
  <c r="V333" i="30"/>
  <c r="L424" i="30"/>
  <c r="L352" i="30"/>
  <c r="L334" i="30"/>
  <c r="L288" i="30"/>
  <c r="L325" i="30"/>
  <c r="L395" i="30"/>
  <c r="V306" i="30"/>
  <c r="V260" i="30"/>
  <c r="U343" i="30"/>
  <c r="U205" i="30"/>
  <c r="V324" i="30"/>
  <c r="L368" i="30"/>
  <c r="L151" i="30"/>
  <c r="L277" i="30"/>
  <c r="U207" i="30"/>
  <c r="V206" i="30"/>
  <c r="L341" i="30"/>
  <c r="U288" i="30"/>
  <c r="U234" i="30"/>
  <c r="U368" i="30"/>
  <c r="L350" i="30"/>
  <c r="L323" i="30"/>
  <c r="L305" i="30"/>
  <c r="L297" i="30"/>
  <c r="L187" i="30"/>
  <c r="U422" i="30"/>
  <c r="L133" i="30"/>
  <c r="U413" i="30"/>
  <c r="U424" i="30"/>
  <c r="U196" i="30"/>
  <c r="U133" i="30"/>
  <c r="U142" i="30"/>
  <c r="L162" i="30"/>
  <c r="V224" i="30"/>
  <c r="V423" i="30"/>
  <c r="L178" i="30"/>
  <c r="U350" i="30"/>
  <c r="U169" i="30"/>
  <c r="L361" i="30"/>
  <c r="V296" i="30"/>
  <c r="L332" i="30"/>
  <c r="U325" i="30"/>
  <c r="L379" i="30"/>
  <c r="L413" i="30"/>
  <c r="U232" i="30"/>
  <c r="U162" i="30"/>
  <c r="L270" i="30"/>
  <c r="U178" i="30"/>
  <c r="L259" i="30"/>
  <c r="L386" i="30"/>
  <c r="V387" i="30"/>
  <c r="L232" i="30"/>
  <c r="V161" i="30"/>
  <c r="U341" i="30"/>
  <c r="L388" i="30"/>
  <c r="V116" i="30"/>
  <c r="U397" i="30"/>
  <c r="L286" i="30"/>
  <c r="U124" i="30"/>
  <c r="V152" i="30"/>
  <c r="U314" i="30"/>
  <c r="L225" i="30"/>
  <c r="U171" i="30"/>
  <c r="U361" i="30"/>
  <c r="L196" i="30"/>
  <c r="V125" i="30"/>
  <c r="U268" i="30"/>
  <c r="V268" i="30" s="1"/>
  <c r="V315" i="30"/>
  <c r="L171" i="30"/>
  <c r="U277" i="30"/>
  <c r="V134" i="30"/>
  <c r="L144" i="30"/>
  <c r="U352" i="30"/>
  <c r="U377" i="30"/>
  <c r="U187" i="30"/>
  <c r="U370" i="30"/>
  <c r="U359" i="30"/>
  <c r="L359" i="30"/>
  <c r="V414" i="30"/>
  <c r="L250" i="30"/>
  <c r="L214" i="30"/>
  <c r="L422" i="30"/>
  <c r="U189" i="30"/>
  <c r="V269" i="30"/>
  <c r="U115" i="30"/>
  <c r="L169" i="30"/>
  <c r="U286" i="30"/>
  <c r="V351" i="30"/>
  <c r="U261" i="30"/>
  <c r="V396" i="30"/>
  <c r="L223" i="30"/>
  <c r="L415" i="30"/>
  <c r="L397" i="30"/>
  <c r="U305" i="30"/>
  <c r="L160" i="30"/>
  <c r="L216" i="30"/>
  <c r="L180" i="30"/>
  <c r="U198" i="30"/>
  <c r="L261" i="30"/>
  <c r="U216" i="30"/>
  <c r="V197" i="30"/>
  <c r="L142" i="30"/>
  <c r="V233" i="30"/>
  <c r="U117" i="30"/>
  <c r="L153" i="30"/>
  <c r="V287" i="30"/>
  <c r="L234" i="30"/>
  <c r="U316" i="30"/>
  <c r="U279" i="30"/>
  <c r="L205" i="30"/>
  <c r="U160" i="30"/>
  <c r="U223" i="30"/>
  <c r="L316" i="30"/>
  <c r="V188" i="30"/>
  <c r="V215" i="30"/>
  <c r="L198" i="30"/>
  <c r="V179" i="30"/>
  <c r="U180" i="30"/>
  <c r="U225" i="30"/>
  <c r="U252" i="30"/>
  <c r="V251" i="30"/>
  <c r="L115" i="30"/>
  <c r="V342" i="30"/>
  <c r="L117" i="30"/>
  <c r="U415" i="30"/>
  <c r="U135" i="30"/>
  <c r="L207" i="30"/>
  <c r="V143" i="30"/>
  <c r="L189" i="30"/>
  <c r="U295" i="30"/>
  <c r="U250" i="30"/>
  <c r="U259" i="30"/>
  <c r="V278" i="30"/>
  <c r="L279" i="30"/>
  <c r="U144" i="30"/>
  <c r="L126" i="30"/>
  <c r="V368" i="30" l="1"/>
  <c r="V252" i="30"/>
  <c r="V307" i="30"/>
  <c r="V334" i="30"/>
  <c r="V126" i="30"/>
  <c r="V270" i="30"/>
  <c r="V214" i="30"/>
  <c r="V386" i="30"/>
  <c r="V153" i="30"/>
  <c r="V314" i="30"/>
  <c r="V388" i="30"/>
  <c r="V379" i="30"/>
  <c r="V395" i="30"/>
  <c r="V350" i="30"/>
  <c r="V295" i="30"/>
  <c r="V343" i="30"/>
  <c r="V297" i="30"/>
  <c r="V370" i="30"/>
  <c r="V124" i="30"/>
  <c r="V323" i="30"/>
  <c r="V341" i="30"/>
  <c r="V151" i="30"/>
  <c r="V135" i="30"/>
  <c r="V377" i="30"/>
  <c r="V288" i="30"/>
  <c r="V332" i="30"/>
  <c r="V422" i="30"/>
  <c r="V189" i="30"/>
  <c r="V225" i="30"/>
  <c r="V207" i="30"/>
  <c r="V277" i="30"/>
  <c r="V424" i="30"/>
  <c r="V352" i="30"/>
  <c r="V316" i="30"/>
  <c r="V361" i="30"/>
  <c r="V325" i="30"/>
  <c r="V162" i="30"/>
  <c r="V133" i="30"/>
  <c r="V234" i="30"/>
  <c r="V205" i="30"/>
  <c r="V413" i="30"/>
  <c r="V305" i="30"/>
  <c r="V259" i="30"/>
  <c r="V223" i="30"/>
  <c r="V187" i="30"/>
  <c r="V178" i="30"/>
  <c r="V232" i="30"/>
  <c r="V196" i="30"/>
  <c r="V261" i="30"/>
  <c r="V286" i="30"/>
  <c r="V169" i="30"/>
  <c r="V216" i="30"/>
  <c r="V397" i="30"/>
  <c r="V279" i="30"/>
  <c r="V142" i="30"/>
  <c r="V171" i="30"/>
  <c r="V144" i="30"/>
  <c r="V117" i="30"/>
  <c r="V115" i="30"/>
  <c r="V359" i="30"/>
  <c r="V415" i="30"/>
  <c r="V198" i="30"/>
  <c r="V250" i="30"/>
  <c r="V160" i="30"/>
  <c r="V180" i="30"/>
  <c r="S112" i="30" l="1"/>
  <c r="Q112" i="30"/>
  <c r="O112" i="30"/>
  <c r="N112" i="30"/>
  <c r="M112" i="30"/>
  <c r="D112" i="30"/>
  <c r="S111" i="30"/>
  <c r="Q111" i="30"/>
  <c r="O111" i="30"/>
  <c r="N111" i="30"/>
  <c r="M111" i="30"/>
  <c r="D111" i="30"/>
  <c r="S110" i="30"/>
  <c r="Q110" i="30"/>
  <c r="O110" i="30"/>
  <c r="N110" i="30"/>
  <c r="M110" i="30"/>
  <c r="D110" i="30"/>
  <c r="S109" i="30"/>
  <c r="Q109" i="30"/>
  <c r="O109" i="30"/>
  <c r="N109" i="30"/>
  <c r="M109" i="30"/>
  <c r="D109" i="30"/>
  <c r="P108" i="30"/>
  <c r="S107" i="30"/>
  <c r="R107" i="30"/>
  <c r="Q107" i="30"/>
  <c r="O107" i="30"/>
  <c r="N107" i="30"/>
  <c r="M107" i="30"/>
  <c r="J107" i="30"/>
  <c r="I107" i="30"/>
  <c r="H107" i="30"/>
  <c r="F107" i="30"/>
  <c r="E107" i="30"/>
  <c r="D107" i="30"/>
  <c r="T106" i="30"/>
  <c r="P106" i="30"/>
  <c r="K106" i="30"/>
  <c r="G106" i="30"/>
  <c r="S105" i="30"/>
  <c r="R105" i="30"/>
  <c r="O105" i="30"/>
  <c r="N105" i="30"/>
  <c r="M105" i="30"/>
  <c r="J105" i="30"/>
  <c r="I105" i="30"/>
  <c r="H105" i="30"/>
  <c r="F105" i="30"/>
  <c r="E105" i="30"/>
  <c r="D105" i="30"/>
  <c r="T104" i="30"/>
  <c r="P104" i="30"/>
  <c r="K104" i="30"/>
  <c r="G104" i="30"/>
  <c r="D103" i="30"/>
  <c r="D102" i="30"/>
  <c r="D101" i="30"/>
  <c r="D100" i="30"/>
  <c r="S98" i="30"/>
  <c r="R98" i="30"/>
  <c r="Q98" i="30"/>
  <c r="O98" i="30"/>
  <c r="N98" i="30"/>
  <c r="M98" i="30"/>
  <c r="J98" i="30"/>
  <c r="I98" i="30"/>
  <c r="H98" i="30"/>
  <c r="F98" i="30"/>
  <c r="E98" i="30"/>
  <c r="D98" i="30"/>
  <c r="T97" i="30"/>
  <c r="P97" i="30"/>
  <c r="K97" i="30"/>
  <c r="G97" i="30"/>
  <c r="S96" i="30"/>
  <c r="R96" i="30"/>
  <c r="Q96" i="30"/>
  <c r="O96" i="30"/>
  <c r="N96" i="30"/>
  <c r="M96" i="30"/>
  <c r="J96" i="30"/>
  <c r="I96" i="30"/>
  <c r="H96" i="30"/>
  <c r="F96" i="30"/>
  <c r="E96" i="30"/>
  <c r="D96" i="30"/>
  <c r="T95" i="30"/>
  <c r="P95" i="30"/>
  <c r="K95" i="30"/>
  <c r="G95" i="30"/>
  <c r="S94" i="30"/>
  <c r="Q94" i="30"/>
  <c r="O94" i="30"/>
  <c r="N94" i="30"/>
  <c r="M94" i="30"/>
  <c r="D94" i="30"/>
  <c r="S93" i="30"/>
  <c r="Q93" i="30"/>
  <c r="O93" i="30"/>
  <c r="N93" i="30"/>
  <c r="M93" i="30"/>
  <c r="D93" i="30"/>
  <c r="S92" i="30"/>
  <c r="Q92" i="30"/>
  <c r="O92" i="30"/>
  <c r="N92" i="30"/>
  <c r="M92" i="30"/>
  <c r="D92" i="30"/>
  <c r="S91" i="30"/>
  <c r="Q91" i="30"/>
  <c r="O91" i="30"/>
  <c r="N91" i="30"/>
  <c r="M91" i="30"/>
  <c r="D91" i="30"/>
  <c r="P90" i="30"/>
  <c r="S89" i="30"/>
  <c r="R89" i="30"/>
  <c r="Q89" i="30"/>
  <c r="O89" i="30"/>
  <c r="N89" i="30"/>
  <c r="M89" i="30"/>
  <c r="J89" i="30"/>
  <c r="I89" i="30"/>
  <c r="H89" i="30"/>
  <c r="F89" i="30"/>
  <c r="E89" i="30"/>
  <c r="D89" i="30"/>
  <c r="T88" i="30"/>
  <c r="P88" i="30"/>
  <c r="K88" i="30"/>
  <c r="G88" i="30"/>
  <c r="S87" i="30"/>
  <c r="R87" i="30"/>
  <c r="Q87" i="30"/>
  <c r="O87" i="30"/>
  <c r="N87" i="30"/>
  <c r="M87" i="30"/>
  <c r="J87" i="30"/>
  <c r="I87" i="30"/>
  <c r="H87" i="30"/>
  <c r="F87" i="30"/>
  <c r="E87" i="30"/>
  <c r="D87" i="30"/>
  <c r="T86" i="30"/>
  <c r="P86" i="30"/>
  <c r="K86" i="30"/>
  <c r="G86" i="30"/>
  <c r="S85" i="30"/>
  <c r="Q85" i="30"/>
  <c r="O85" i="30"/>
  <c r="N85" i="30"/>
  <c r="M85" i="30"/>
  <c r="D85" i="30"/>
  <c r="S84" i="30"/>
  <c r="Q84" i="30"/>
  <c r="O84" i="30"/>
  <c r="N84" i="30"/>
  <c r="M84" i="30"/>
  <c r="D84" i="30"/>
  <c r="S83" i="30"/>
  <c r="Q83" i="30"/>
  <c r="O83" i="30"/>
  <c r="N83" i="30"/>
  <c r="M83" i="30"/>
  <c r="D83" i="30"/>
  <c r="S82" i="30"/>
  <c r="Q82" i="30"/>
  <c r="O82" i="30"/>
  <c r="N82" i="30"/>
  <c r="M82" i="30"/>
  <c r="D82" i="30"/>
  <c r="P81" i="30"/>
  <c r="S80" i="30"/>
  <c r="R80" i="30"/>
  <c r="Q80" i="30"/>
  <c r="O80" i="30"/>
  <c r="N80" i="30"/>
  <c r="M80" i="30"/>
  <c r="J80" i="30"/>
  <c r="I80" i="30"/>
  <c r="H80" i="30"/>
  <c r="F80" i="30"/>
  <c r="E80" i="30"/>
  <c r="D80" i="30"/>
  <c r="T79" i="30"/>
  <c r="P79" i="30"/>
  <c r="K79" i="30"/>
  <c r="G79" i="30"/>
  <c r="S78" i="30"/>
  <c r="R78" i="30"/>
  <c r="Q78" i="30"/>
  <c r="O78" i="30"/>
  <c r="N78" i="30"/>
  <c r="M78" i="30"/>
  <c r="J78" i="30"/>
  <c r="I78" i="30"/>
  <c r="H78" i="30"/>
  <c r="F78" i="30"/>
  <c r="E78" i="30"/>
  <c r="D78" i="30"/>
  <c r="T77" i="30"/>
  <c r="P77" i="30"/>
  <c r="K77" i="30"/>
  <c r="G77" i="30"/>
  <c r="S76" i="30"/>
  <c r="Q76" i="30"/>
  <c r="O76" i="30"/>
  <c r="N76" i="30"/>
  <c r="M76" i="30"/>
  <c r="D76" i="30"/>
  <c r="S75" i="30"/>
  <c r="Q75" i="30"/>
  <c r="O75" i="30"/>
  <c r="N75" i="30"/>
  <c r="M75" i="30"/>
  <c r="D75" i="30"/>
  <c r="S74" i="30"/>
  <c r="Q74" i="30"/>
  <c r="O74" i="30"/>
  <c r="N74" i="30"/>
  <c r="M74" i="30"/>
  <c r="D74" i="30"/>
  <c r="S73" i="30"/>
  <c r="Q73" i="30"/>
  <c r="O73" i="30"/>
  <c r="N73" i="30"/>
  <c r="M73" i="30"/>
  <c r="D73" i="30"/>
  <c r="P72" i="30"/>
  <c r="S71" i="30"/>
  <c r="R71" i="30"/>
  <c r="Q71" i="30"/>
  <c r="O71" i="30"/>
  <c r="N71" i="30"/>
  <c r="M71" i="30"/>
  <c r="J71" i="30"/>
  <c r="I71" i="30"/>
  <c r="H71" i="30"/>
  <c r="F71" i="30"/>
  <c r="E71" i="30"/>
  <c r="D71" i="30"/>
  <c r="T70" i="30"/>
  <c r="P70" i="30"/>
  <c r="K70" i="30"/>
  <c r="G70" i="30"/>
  <c r="S69" i="30"/>
  <c r="R69" i="30"/>
  <c r="Q69" i="30"/>
  <c r="O69" i="30"/>
  <c r="N69" i="30"/>
  <c r="M69" i="30"/>
  <c r="J69" i="30"/>
  <c r="I69" i="30"/>
  <c r="H69" i="30"/>
  <c r="F69" i="30"/>
  <c r="E69" i="30"/>
  <c r="D69" i="30"/>
  <c r="T68" i="30"/>
  <c r="P68" i="30"/>
  <c r="K68" i="30"/>
  <c r="G68" i="30"/>
  <c r="D67" i="30"/>
  <c r="D66" i="30"/>
  <c r="D65" i="30"/>
  <c r="D64" i="30"/>
  <c r="S62" i="30"/>
  <c r="R62" i="30"/>
  <c r="Q62" i="30"/>
  <c r="O62" i="30"/>
  <c r="N62" i="30"/>
  <c r="M62" i="30"/>
  <c r="J62" i="30"/>
  <c r="I62" i="30"/>
  <c r="H62" i="30"/>
  <c r="F62" i="30"/>
  <c r="E62" i="30"/>
  <c r="D62" i="30"/>
  <c r="T61" i="30"/>
  <c r="P61" i="30"/>
  <c r="K61" i="30"/>
  <c r="G61" i="30"/>
  <c r="S60" i="30"/>
  <c r="R60" i="30"/>
  <c r="Q60" i="30"/>
  <c r="O60" i="30"/>
  <c r="N60" i="30"/>
  <c r="M60" i="30"/>
  <c r="J60" i="30"/>
  <c r="I60" i="30"/>
  <c r="H60" i="30"/>
  <c r="F60" i="30"/>
  <c r="E60" i="30"/>
  <c r="D60" i="30"/>
  <c r="T59" i="30"/>
  <c r="P59" i="30"/>
  <c r="K59" i="30"/>
  <c r="G59" i="30"/>
  <c r="S58" i="30"/>
  <c r="Q58" i="30"/>
  <c r="S57" i="30"/>
  <c r="Q57" i="30"/>
  <c r="S56" i="30"/>
  <c r="Q56" i="30"/>
  <c r="S55" i="30"/>
  <c r="Q55" i="30"/>
  <c r="S53" i="30"/>
  <c r="R53" i="30"/>
  <c r="Q53" i="30"/>
  <c r="S51" i="30"/>
  <c r="R51" i="30"/>
  <c r="Q51" i="30"/>
  <c r="O58" i="30"/>
  <c r="N58" i="30"/>
  <c r="M58" i="30"/>
  <c r="O57" i="30"/>
  <c r="N57" i="30"/>
  <c r="M57" i="30"/>
  <c r="O56" i="30"/>
  <c r="N56" i="30"/>
  <c r="M56" i="30"/>
  <c r="O55" i="30"/>
  <c r="N55" i="30"/>
  <c r="M55" i="30"/>
  <c r="O53" i="30"/>
  <c r="N53" i="30"/>
  <c r="M53" i="30"/>
  <c r="O51" i="30"/>
  <c r="N51" i="30"/>
  <c r="M51" i="30"/>
  <c r="J53" i="30"/>
  <c r="I53" i="30"/>
  <c r="H53" i="30"/>
  <c r="J51" i="30"/>
  <c r="I51" i="30"/>
  <c r="H51" i="30"/>
  <c r="F53" i="30"/>
  <c r="E53" i="30"/>
  <c r="D53" i="30"/>
  <c r="F51" i="30"/>
  <c r="E51" i="30"/>
  <c r="D51" i="30"/>
  <c r="S44" i="30"/>
  <c r="R44" i="30"/>
  <c r="Q44" i="30"/>
  <c r="S42" i="30"/>
  <c r="R42" i="30"/>
  <c r="Q42" i="30"/>
  <c r="O44" i="30"/>
  <c r="N44" i="30"/>
  <c r="M44" i="30"/>
  <c r="O42" i="30"/>
  <c r="N42" i="30"/>
  <c r="M42" i="30"/>
  <c r="J44" i="30"/>
  <c r="I44" i="30"/>
  <c r="H44" i="30"/>
  <c r="J42" i="30"/>
  <c r="I42" i="30"/>
  <c r="H42" i="30"/>
  <c r="D49" i="30"/>
  <c r="D48" i="30"/>
  <c r="D47" i="30"/>
  <c r="D46" i="30"/>
  <c r="F44" i="30"/>
  <c r="E44" i="30"/>
  <c r="D44" i="30"/>
  <c r="F42" i="30"/>
  <c r="E42" i="30"/>
  <c r="D42" i="30"/>
  <c r="S40" i="30"/>
  <c r="Q40" i="30"/>
  <c r="S39" i="30"/>
  <c r="Q39" i="30"/>
  <c r="S38" i="30"/>
  <c r="Q38" i="30"/>
  <c r="S37" i="30"/>
  <c r="Q37" i="30"/>
  <c r="S35" i="30"/>
  <c r="R35" i="30"/>
  <c r="Q35" i="30"/>
  <c r="S33" i="30"/>
  <c r="R33" i="30"/>
  <c r="Q33" i="30"/>
  <c r="O40" i="30"/>
  <c r="N40" i="30"/>
  <c r="M40" i="30"/>
  <c r="O39" i="30"/>
  <c r="N39" i="30"/>
  <c r="M39" i="30"/>
  <c r="O38" i="30"/>
  <c r="N38" i="30"/>
  <c r="M38" i="30"/>
  <c r="O37" i="30"/>
  <c r="N37" i="30"/>
  <c r="M37" i="30"/>
  <c r="O35" i="30"/>
  <c r="N35" i="30"/>
  <c r="M35" i="30"/>
  <c r="O33" i="30"/>
  <c r="N33" i="30"/>
  <c r="M33" i="30"/>
  <c r="J35" i="30"/>
  <c r="I35" i="30"/>
  <c r="H35" i="30"/>
  <c r="J33" i="30"/>
  <c r="I33" i="30"/>
  <c r="H33" i="30"/>
  <c r="D40" i="30"/>
  <c r="D39" i="30"/>
  <c r="D38" i="30"/>
  <c r="D37" i="30"/>
  <c r="F35" i="30"/>
  <c r="E35" i="30"/>
  <c r="D35" i="30"/>
  <c r="F33" i="30"/>
  <c r="E33" i="30"/>
  <c r="D33" i="30"/>
  <c r="R31" i="30"/>
  <c r="R30" i="30"/>
  <c r="R29" i="30"/>
  <c r="R28" i="30"/>
  <c r="S26" i="30"/>
  <c r="R26" i="30"/>
  <c r="Q26" i="30"/>
  <c r="S24" i="30"/>
  <c r="R24" i="30"/>
  <c r="Q24" i="30"/>
  <c r="O26" i="30"/>
  <c r="N26" i="30"/>
  <c r="M26" i="30"/>
  <c r="O24" i="30"/>
  <c r="N24" i="30"/>
  <c r="M24" i="30"/>
  <c r="J26" i="30"/>
  <c r="I26" i="30"/>
  <c r="H26" i="30"/>
  <c r="J24" i="30"/>
  <c r="I24" i="30"/>
  <c r="H24" i="30"/>
  <c r="D31" i="30"/>
  <c r="D30" i="30"/>
  <c r="D29" i="30"/>
  <c r="D28" i="30"/>
  <c r="F26" i="30"/>
  <c r="E26" i="30"/>
  <c r="D26" i="30"/>
  <c r="F24" i="30"/>
  <c r="E24" i="30"/>
  <c r="D24" i="30"/>
  <c r="T52" i="30"/>
  <c r="T50" i="30"/>
  <c r="T43" i="30"/>
  <c r="T41" i="30"/>
  <c r="T34" i="30"/>
  <c r="T32" i="30"/>
  <c r="T25" i="30"/>
  <c r="T23" i="30"/>
  <c r="P54" i="30"/>
  <c r="P52" i="30"/>
  <c r="P50" i="30"/>
  <c r="P43" i="30"/>
  <c r="P41" i="30"/>
  <c r="P36" i="30"/>
  <c r="P34" i="30"/>
  <c r="P32" i="30"/>
  <c r="P25" i="30"/>
  <c r="P23" i="30"/>
  <c r="K52" i="30"/>
  <c r="K50" i="30"/>
  <c r="K43" i="30"/>
  <c r="K41" i="30"/>
  <c r="K34" i="30"/>
  <c r="K32" i="30"/>
  <c r="K25" i="30"/>
  <c r="K23" i="30"/>
  <c r="G52" i="30"/>
  <c r="G50" i="30"/>
  <c r="G43" i="30"/>
  <c r="G41" i="30"/>
  <c r="G34" i="30"/>
  <c r="G32" i="30"/>
  <c r="G25" i="30"/>
  <c r="G23" i="30"/>
  <c r="S15" i="30"/>
  <c r="R15" i="30"/>
  <c r="Q15" i="30"/>
  <c r="O15" i="30"/>
  <c r="N15" i="30"/>
  <c r="M15" i="30"/>
  <c r="J15" i="30"/>
  <c r="I15" i="30"/>
  <c r="H15" i="30"/>
  <c r="F15" i="30"/>
  <c r="E15" i="30"/>
  <c r="D15" i="30"/>
  <c r="AH15" i="30" l="1"/>
  <c r="AG24" i="30"/>
  <c r="AG33" i="30"/>
  <c r="AG42" i="30"/>
  <c r="AG51" i="30"/>
  <c r="AG15" i="30"/>
  <c r="AH105" i="30"/>
  <c r="AH26" i="30"/>
  <c r="AG26" i="30"/>
  <c r="AH60" i="30"/>
  <c r="AH96" i="30"/>
  <c r="AG105" i="30"/>
  <c r="AH78" i="30"/>
  <c r="AG78" i="30"/>
  <c r="AH87" i="30"/>
  <c r="AG87" i="30"/>
  <c r="AH107" i="30"/>
  <c r="AG107" i="30"/>
  <c r="AH24" i="30"/>
  <c r="AH33" i="30"/>
  <c r="AH42" i="30"/>
  <c r="AH51" i="30"/>
  <c r="AG62" i="30"/>
  <c r="AH62" i="30"/>
  <c r="AH71" i="30"/>
  <c r="AG71" i="30"/>
  <c r="AH80" i="30"/>
  <c r="AG80" i="30"/>
  <c r="AH89" i="30"/>
  <c r="AG89" i="30"/>
  <c r="AG98" i="30"/>
  <c r="AH98" i="30"/>
  <c r="AH35" i="30"/>
  <c r="AG35" i="30"/>
  <c r="AH44" i="30"/>
  <c r="AG44" i="30"/>
  <c r="AH69" i="30"/>
  <c r="AG69" i="30"/>
  <c r="AH53" i="30"/>
  <c r="AG53" i="30"/>
  <c r="AG60" i="30"/>
  <c r="AG96" i="30"/>
  <c r="AF69" i="30"/>
  <c r="AF96" i="30"/>
  <c r="AF62" i="30"/>
  <c r="AF71" i="30"/>
  <c r="AF80" i="30"/>
  <c r="AF89" i="30"/>
  <c r="AF98" i="30"/>
  <c r="AF107" i="30"/>
  <c r="AF60" i="30"/>
  <c r="AF87" i="30"/>
  <c r="AE53" i="30"/>
  <c r="AF53" i="30"/>
  <c r="AE51" i="30"/>
  <c r="AF51" i="30"/>
  <c r="AF78" i="30"/>
  <c r="AF105" i="30"/>
  <c r="AE33" i="30"/>
  <c r="AF33" i="30"/>
  <c r="AE42" i="30"/>
  <c r="AF42" i="30"/>
  <c r="AE15" i="30"/>
  <c r="AF15" i="30"/>
  <c r="AE24" i="30"/>
  <c r="AF24" i="30"/>
  <c r="AE26" i="30"/>
  <c r="AF26" i="30"/>
  <c r="AE35" i="30"/>
  <c r="AF35" i="30"/>
  <c r="AE44" i="30"/>
  <c r="AF44" i="30"/>
  <c r="AE60" i="30"/>
  <c r="AE87" i="30"/>
  <c r="AE62" i="30"/>
  <c r="AE71" i="30"/>
  <c r="AE89" i="30"/>
  <c r="AE69" i="30"/>
  <c r="AE105" i="30"/>
  <c r="AE80" i="30"/>
  <c r="AE98" i="30"/>
  <c r="AE78" i="30"/>
  <c r="AE96" i="30"/>
  <c r="AE107" i="30"/>
  <c r="AB33" i="30"/>
  <c r="AD33" i="30"/>
  <c r="AC33" i="30"/>
  <c r="AB42" i="30"/>
  <c r="AD42" i="30"/>
  <c r="AC42" i="30"/>
  <c r="AB51" i="30"/>
  <c r="AD51" i="30"/>
  <c r="AC51" i="30"/>
  <c r="AB15" i="30"/>
  <c r="AD15" i="30"/>
  <c r="AC15" i="30"/>
  <c r="AB78" i="30"/>
  <c r="AD78" i="30"/>
  <c r="AC78" i="30"/>
  <c r="AB26" i="30"/>
  <c r="AD26" i="30"/>
  <c r="AC26" i="30"/>
  <c r="AB53" i="30"/>
  <c r="AD53" i="30"/>
  <c r="AC53" i="30"/>
  <c r="AB60" i="30"/>
  <c r="AC60" i="30"/>
  <c r="AD60" i="30"/>
  <c r="AB96" i="30"/>
  <c r="AD96" i="30"/>
  <c r="AC96" i="30"/>
  <c r="AB105" i="30"/>
  <c r="AD105" i="30"/>
  <c r="AC105" i="30"/>
  <c r="AC62" i="30"/>
  <c r="AD62" i="30"/>
  <c r="AD71" i="30"/>
  <c r="AC71" i="30"/>
  <c r="AC80" i="30"/>
  <c r="AD80" i="30"/>
  <c r="AD89" i="30"/>
  <c r="AC89" i="30"/>
  <c r="AC98" i="30"/>
  <c r="AD98" i="30"/>
  <c r="AD107" i="30"/>
  <c r="AC107" i="30"/>
  <c r="AB24" i="30"/>
  <c r="AC24" i="30"/>
  <c r="AD24" i="30"/>
  <c r="AB35" i="30"/>
  <c r="AD35" i="30"/>
  <c r="AC35" i="30"/>
  <c r="AB44" i="30"/>
  <c r="AC44" i="30"/>
  <c r="AD44" i="30"/>
  <c r="AB69" i="30"/>
  <c r="AD69" i="30"/>
  <c r="AC69" i="30"/>
  <c r="AB87" i="30"/>
  <c r="AD87" i="30"/>
  <c r="AC87" i="30"/>
  <c r="AB62" i="30"/>
  <c r="AB71" i="30"/>
  <c r="AB80" i="30"/>
  <c r="AB89" i="30"/>
  <c r="AB98" i="30"/>
  <c r="AB107" i="30"/>
  <c r="Z33" i="30"/>
  <c r="AA33" i="30"/>
  <c r="AA42" i="30"/>
  <c r="Z42" i="30"/>
  <c r="AA26" i="30"/>
  <c r="Z26" i="30"/>
  <c r="Z53" i="30"/>
  <c r="AA53" i="30"/>
  <c r="Z69" i="30"/>
  <c r="AA69" i="30"/>
  <c r="AA78" i="30"/>
  <c r="Z78" i="30"/>
  <c r="Z62" i="30"/>
  <c r="AA62" i="30"/>
  <c r="AA71" i="30"/>
  <c r="Z71" i="30"/>
  <c r="AA80" i="30"/>
  <c r="Z80" i="30"/>
  <c r="AA89" i="30"/>
  <c r="Z89" i="30"/>
  <c r="AA98" i="30"/>
  <c r="Z98" i="30"/>
  <c r="Z107" i="30"/>
  <c r="AA107" i="30"/>
  <c r="Z35" i="30"/>
  <c r="AA35" i="30"/>
  <c r="Z24" i="30"/>
  <c r="AA24" i="30"/>
  <c r="AA51" i="30"/>
  <c r="Z51" i="30"/>
  <c r="Z15" i="30"/>
  <c r="AA15" i="30"/>
  <c r="Z44" i="30"/>
  <c r="AA44" i="30"/>
  <c r="AA60" i="30"/>
  <c r="Z60" i="30"/>
  <c r="AA87" i="30"/>
  <c r="Z87" i="30"/>
  <c r="AA96" i="30"/>
  <c r="Z96" i="30"/>
  <c r="Z105" i="30"/>
  <c r="AA105" i="30"/>
  <c r="W91" i="30"/>
  <c r="W100" i="30"/>
  <c r="W109" i="30"/>
  <c r="W26" i="30"/>
  <c r="Y26" i="30"/>
  <c r="X26" i="30"/>
  <c r="W44" i="30"/>
  <c r="X44" i="30"/>
  <c r="Y44" i="30"/>
  <c r="W53" i="30"/>
  <c r="Y53" i="30"/>
  <c r="X53" i="30"/>
  <c r="W28" i="30"/>
  <c r="W62" i="30"/>
  <c r="X62" i="30"/>
  <c r="Y62" i="30"/>
  <c r="W71" i="30"/>
  <c r="X71" i="30"/>
  <c r="Y71" i="30"/>
  <c r="W80" i="30"/>
  <c r="Y80" i="30"/>
  <c r="X80" i="30"/>
  <c r="W89" i="30"/>
  <c r="X89" i="30"/>
  <c r="Y89" i="30"/>
  <c r="W98" i="30"/>
  <c r="Y98" i="30"/>
  <c r="X98" i="30"/>
  <c r="W107" i="30"/>
  <c r="X107" i="30"/>
  <c r="Y107" i="30"/>
  <c r="W42" i="30"/>
  <c r="X42" i="30"/>
  <c r="Y42" i="30"/>
  <c r="W60" i="30"/>
  <c r="Y60" i="30"/>
  <c r="X60" i="30"/>
  <c r="W87" i="30"/>
  <c r="X87" i="30"/>
  <c r="Y87" i="30"/>
  <c r="W24" i="30"/>
  <c r="Y24" i="30"/>
  <c r="X24" i="30"/>
  <c r="W33" i="30"/>
  <c r="X33" i="30"/>
  <c r="Y33" i="30"/>
  <c r="W51" i="30"/>
  <c r="X51" i="30"/>
  <c r="Y51" i="30"/>
  <c r="W64" i="30"/>
  <c r="W73" i="30"/>
  <c r="W82" i="30"/>
  <c r="W15" i="30"/>
  <c r="Y15" i="30"/>
  <c r="X15" i="30"/>
  <c r="W35" i="30"/>
  <c r="X35" i="30"/>
  <c r="Y35" i="30"/>
  <c r="W69" i="30"/>
  <c r="X69" i="30"/>
  <c r="Y69" i="30"/>
  <c r="W78" i="30"/>
  <c r="Y78" i="30"/>
  <c r="X78" i="30"/>
  <c r="W96" i="30"/>
  <c r="Y96" i="30"/>
  <c r="X96" i="30"/>
  <c r="W105" i="30"/>
  <c r="X105" i="30"/>
  <c r="Y105" i="30"/>
  <c r="W37" i="30"/>
  <c r="W46" i="30"/>
  <c r="U34" i="30"/>
  <c r="T42" i="30"/>
  <c r="T24" i="30"/>
  <c r="K33" i="30"/>
  <c r="T51" i="30"/>
  <c r="P110" i="30"/>
  <c r="G24" i="30"/>
  <c r="T33" i="30"/>
  <c r="G26" i="30"/>
  <c r="L43" i="30"/>
  <c r="P55" i="30"/>
  <c r="U79" i="30"/>
  <c r="P91" i="30"/>
  <c r="K105" i="30"/>
  <c r="L25" i="30"/>
  <c r="P73" i="30"/>
  <c r="L79" i="30"/>
  <c r="L23" i="30"/>
  <c r="G71" i="30"/>
  <c r="P85" i="30"/>
  <c r="L32" i="30"/>
  <c r="T26" i="30"/>
  <c r="T44" i="30"/>
  <c r="K53" i="30"/>
  <c r="P40" i="30"/>
  <c r="P42" i="30"/>
  <c r="L104" i="30"/>
  <c r="T98" i="30"/>
  <c r="K87" i="30"/>
  <c r="G42" i="30"/>
  <c r="G80" i="30"/>
  <c r="G89" i="30"/>
  <c r="P24" i="30"/>
  <c r="G33" i="30"/>
  <c r="P33" i="30"/>
  <c r="K71" i="30"/>
  <c r="G35" i="30"/>
  <c r="P44" i="30"/>
  <c r="T78" i="30"/>
  <c r="K107" i="30"/>
  <c r="L34" i="30"/>
  <c r="T62" i="30"/>
  <c r="P74" i="30"/>
  <c r="P80" i="30"/>
  <c r="U86" i="30"/>
  <c r="P62" i="30"/>
  <c r="P26" i="30"/>
  <c r="L86" i="30"/>
  <c r="U23" i="30"/>
  <c r="U77" i="30"/>
  <c r="K24" i="30"/>
  <c r="P37" i="30"/>
  <c r="K42" i="30"/>
  <c r="P87" i="30"/>
  <c r="P35" i="30"/>
  <c r="K35" i="30"/>
  <c r="K44" i="30"/>
  <c r="P83" i="30"/>
  <c r="G44" i="30"/>
  <c r="K26" i="30"/>
  <c r="T35" i="30"/>
  <c r="P92" i="30"/>
  <c r="G96" i="30"/>
  <c r="G78" i="30"/>
  <c r="T69" i="30"/>
  <c r="L68" i="30"/>
  <c r="T60" i="30"/>
  <c r="K60" i="30"/>
  <c r="U50" i="30"/>
  <c r="T105" i="30"/>
  <c r="P107" i="30"/>
  <c r="L106" i="30"/>
  <c r="T107" i="30"/>
  <c r="U106" i="30"/>
  <c r="P109" i="30"/>
  <c r="G107" i="30"/>
  <c r="P111" i="30"/>
  <c r="G105" i="30"/>
  <c r="P105" i="30"/>
  <c r="U104" i="30"/>
  <c r="U97" i="30"/>
  <c r="K96" i="30"/>
  <c r="G98" i="30"/>
  <c r="P96" i="30"/>
  <c r="L95" i="30"/>
  <c r="K98" i="30"/>
  <c r="U95" i="30"/>
  <c r="T96" i="30"/>
  <c r="P98" i="30"/>
  <c r="L97" i="30"/>
  <c r="T87" i="30"/>
  <c r="G87" i="30"/>
  <c r="P93" i="30"/>
  <c r="K89" i="30"/>
  <c r="P89" i="30"/>
  <c r="U88" i="30"/>
  <c r="T89" i="30"/>
  <c r="L88" i="30"/>
  <c r="T80" i="30"/>
  <c r="K78" i="30"/>
  <c r="P82" i="30"/>
  <c r="L77" i="30"/>
  <c r="P78" i="30"/>
  <c r="P84" i="30"/>
  <c r="K80" i="30"/>
  <c r="G69" i="30"/>
  <c r="L70" i="30"/>
  <c r="P71" i="30"/>
  <c r="U70" i="30"/>
  <c r="K69" i="30"/>
  <c r="T71" i="30"/>
  <c r="P69" i="30"/>
  <c r="P75" i="30"/>
  <c r="G60" i="30"/>
  <c r="U61" i="30"/>
  <c r="G62" i="30"/>
  <c r="L59" i="30"/>
  <c r="P60" i="30"/>
  <c r="K62" i="30"/>
  <c r="U59" i="30"/>
  <c r="L50" i="30"/>
  <c r="T53" i="30"/>
  <c r="P51" i="30"/>
  <c r="G51" i="30"/>
  <c r="P58" i="30"/>
  <c r="P53" i="30"/>
  <c r="G53" i="30"/>
  <c r="K51" i="30"/>
  <c r="P112" i="30"/>
  <c r="P94" i="30"/>
  <c r="U68" i="30"/>
  <c r="P76" i="30"/>
  <c r="L61" i="30"/>
  <c r="U52" i="30"/>
  <c r="U43" i="30"/>
  <c r="U41" i="30"/>
  <c r="L41" i="30"/>
  <c r="P39" i="30"/>
  <c r="U32" i="30"/>
  <c r="U25" i="30"/>
  <c r="P57" i="30"/>
  <c r="P56" i="30"/>
  <c r="P38" i="30"/>
  <c r="L52" i="30"/>
  <c r="T15" i="30"/>
  <c r="G15" i="30"/>
  <c r="P15" i="30"/>
  <c r="K15" i="30"/>
  <c r="L105" i="30" l="1"/>
  <c r="L24" i="30"/>
  <c r="U42" i="30"/>
  <c r="U24" i="30"/>
  <c r="U51" i="30"/>
  <c r="L33" i="30"/>
  <c r="L26" i="30"/>
  <c r="L71" i="30"/>
  <c r="V86" i="30"/>
  <c r="V43" i="30"/>
  <c r="U35" i="30"/>
  <c r="L62" i="30"/>
  <c r="V34" i="30"/>
  <c r="U78" i="30"/>
  <c r="V77" i="30"/>
  <c r="U60" i="30"/>
  <c r="L35" i="30"/>
  <c r="L87" i="30"/>
  <c r="V79" i="30"/>
  <c r="U33" i="30"/>
  <c r="U62" i="30"/>
  <c r="V41" i="30"/>
  <c r="L78" i="30"/>
  <c r="V106" i="30"/>
  <c r="U26" i="30"/>
  <c r="V50" i="30"/>
  <c r="U98" i="30"/>
  <c r="V32" i="30"/>
  <c r="U69" i="30"/>
  <c r="L96" i="30"/>
  <c r="U107" i="30"/>
  <c r="L89" i="30"/>
  <c r="U80" i="30"/>
  <c r="U53" i="30"/>
  <c r="L69" i="30"/>
  <c r="L80" i="30"/>
  <c r="U89" i="30"/>
  <c r="V104" i="30"/>
  <c r="V70" i="30"/>
  <c r="L60" i="30"/>
  <c r="L53" i="30"/>
  <c r="U87" i="30"/>
  <c r="U71" i="30"/>
  <c r="V25" i="30"/>
  <c r="L44" i="30"/>
  <c r="L42" i="30"/>
  <c r="V23" i="30"/>
  <c r="U44" i="30"/>
  <c r="L98" i="30"/>
  <c r="V97" i="30"/>
  <c r="V88" i="30"/>
  <c r="L51" i="30"/>
  <c r="L107" i="30"/>
  <c r="U96" i="30"/>
  <c r="V95" i="30"/>
  <c r="V68" i="30"/>
  <c r="U105" i="30"/>
  <c r="V61" i="30"/>
  <c r="V59" i="30"/>
  <c r="V52" i="30"/>
  <c r="L15" i="30"/>
  <c r="U15" i="30"/>
  <c r="V53" i="30" l="1"/>
  <c r="V105" i="30"/>
  <c r="V35" i="30"/>
  <c r="V24" i="30"/>
  <c r="V42" i="30"/>
  <c r="V33" i="30"/>
  <c r="V51" i="30"/>
  <c r="V107" i="30"/>
  <c r="V71" i="30"/>
  <c r="V62" i="30"/>
  <c r="V87" i="30"/>
  <c r="V60" i="30"/>
  <c r="V26" i="30"/>
  <c r="V78" i="30"/>
  <c r="V96" i="30"/>
  <c r="V89" i="30"/>
  <c r="V44" i="30"/>
  <c r="V69" i="30"/>
  <c r="V98" i="30"/>
  <c r="V80" i="30"/>
  <c r="V15" i="30"/>
  <c r="F40" i="47" l="1"/>
  <c r="F39" i="47"/>
  <c r="F17" i="47"/>
  <c r="P52" i="57"/>
  <c r="P51" i="57"/>
  <c r="P50" i="57"/>
  <c r="P49" i="57"/>
  <c r="P48" i="57"/>
  <c r="P47" i="57"/>
  <c r="P46" i="57"/>
  <c r="P45" i="57"/>
  <c r="P44" i="57"/>
  <c r="P43" i="57"/>
  <c r="P42" i="57"/>
  <c r="P41" i="57"/>
  <c r="P40" i="57"/>
  <c r="P37" i="57"/>
  <c r="P36" i="57"/>
  <c r="P35" i="57"/>
  <c r="P34" i="57"/>
  <c r="P33" i="57"/>
  <c r="P32" i="57"/>
  <c r="P31" i="57"/>
  <c r="P30" i="57"/>
  <c r="P29" i="57"/>
  <c r="P28" i="57"/>
  <c r="P27" i="57"/>
  <c r="P26" i="57"/>
  <c r="P25" i="57"/>
  <c r="P24" i="57"/>
  <c r="P23" i="57"/>
  <c r="P22" i="57"/>
  <c r="P21" i="57"/>
  <c r="P20" i="57"/>
  <c r="P19" i="57"/>
  <c r="P18" i="57"/>
  <c r="P16" i="57"/>
  <c r="P15" i="57"/>
  <c r="S99" i="30" s="1"/>
  <c r="P14" i="57"/>
  <c r="P13" i="57"/>
  <c r="P12" i="57"/>
  <c r="P11" i="57"/>
  <c r="S63" i="30" s="1"/>
  <c r="P10" i="57"/>
  <c r="P9" i="57"/>
  <c r="S45" i="30" s="1"/>
  <c r="P8" i="57"/>
  <c r="P7" i="57"/>
  <c r="S27" i="30" s="1"/>
  <c r="P6" i="57"/>
  <c r="P5" i="57"/>
  <c r="S9" i="30" s="1"/>
  <c r="P52" i="56"/>
  <c r="R425" i="30" s="1"/>
  <c r="P51" i="56"/>
  <c r="R416" i="30" s="1"/>
  <c r="P50" i="56"/>
  <c r="R398" i="30" s="1"/>
  <c r="P49" i="56"/>
  <c r="R389" i="30" s="1"/>
  <c r="P48" i="56"/>
  <c r="R380" i="30" s="1"/>
  <c r="P47" i="56"/>
  <c r="R371" i="30" s="1"/>
  <c r="P46" i="56"/>
  <c r="R362" i="30" s="1"/>
  <c r="P45" i="56"/>
  <c r="R353" i="30" s="1"/>
  <c r="P44" i="56"/>
  <c r="R344" i="30" s="1"/>
  <c r="P43" i="56"/>
  <c r="R335" i="30" s="1"/>
  <c r="P42" i="56"/>
  <c r="R326" i="30" s="1"/>
  <c r="P41" i="56"/>
  <c r="R317" i="30" s="1"/>
  <c r="P40" i="56"/>
  <c r="R308" i="30" s="1"/>
  <c r="P37" i="56"/>
  <c r="R298" i="30" s="1"/>
  <c r="P36" i="56"/>
  <c r="R289" i="30" s="1"/>
  <c r="P35" i="56"/>
  <c r="R280" i="30" s="1"/>
  <c r="P34" i="56"/>
  <c r="R271" i="30" s="1"/>
  <c r="P33" i="56"/>
  <c r="R262" i="30" s="1"/>
  <c r="P32" i="56"/>
  <c r="R253" i="30" s="1"/>
  <c r="P31" i="56"/>
  <c r="R235" i="30" s="1"/>
  <c r="P30" i="56"/>
  <c r="R226" i="30" s="1"/>
  <c r="P29" i="56"/>
  <c r="R217" i="30" s="1"/>
  <c r="P28" i="56"/>
  <c r="R208" i="30" s="1"/>
  <c r="P27" i="56"/>
  <c r="R199" i="30" s="1"/>
  <c r="P26" i="56"/>
  <c r="R190" i="30" s="1"/>
  <c r="P25" i="56"/>
  <c r="R181" i="30" s="1"/>
  <c r="P24" i="56"/>
  <c r="R172" i="30" s="1"/>
  <c r="P23" i="56"/>
  <c r="R163" i="30" s="1"/>
  <c r="P22" i="56"/>
  <c r="R154" i="30" s="1"/>
  <c r="P21" i="56"/>
  <c r="R145" i="30" s="1"/>
  <c r="P20" i="56"/>
  <c r="R136" i="30" s="1"/>
  <c r="P19" i="56"/>
  <c r="R127" i="30" s="1"/>
  <c r="P18" i="56"/>
  <c r="R118" i="30" s="1"/>
  <c r="P16" i="56"/>
  <c r="R108" i="30" s="1"/>
  <c r="P15" i="56"/>
  <c r="R99" i="30" s="1"/>
  <c r="P14" i="56"/>
  <c r="R90" i="30" s="1"/>
  <c r="P13" i="56"/>
  <c r="R81" i="30" s="1"/>
  <c r="P12" i="56"/>
  <c r="R72" i="30" s="1"/>
  <c r="P11" i="56"/>
  <c r="R63" i="30" s="1"/>
  <c r="P10" i="56"/>
  <c r="R54" i="30" s="1"/>
  <c r="P9" i="56"/>
  <c r="R45" i="30" s="1"/>
  <c r="P8" i="56"/>
  <c r="R36" i="30" s="1"/>
  <c r="P6" i="56"/>
  <c r="R18" i="30" s="1"/>
  <c r="R22" i="30" s="1"/>
  <c r="P5" i="56"/>
  <c r="R9" i="30" s="1"/>
  <c r="P52" i="55"/>
  <c r="P51" i="55"/>
  <c r="P50" i="55"/>
  <c r="P49" i="55"/>
  <c r="P48" i="55"/>
  <c r="P47" i="55"/>
  <c r="P46" i="55"/>
  <c r="P45" i="55"/>
  <c r="P44" i="55"/>
  <c r="P43" i="55"/>
  <c r="P42" i="55"/>
  <c r="P41" i="55"/>
  <c r="P40" i="55"/>
  <c r="P37" i="55"/>
  <c r="P36" i="55"/>
  <c r="P35" i="55"/>
  <c r="P34" i="55"/>
  <c r="P33" i="55"/>
  <c r="P32" i="55"/>
  <c r="P31" i="55"/>
  <c r="P30" i="55"/>
  <c r="P29" i="55"/>
  <c r="P28" i="55"/>
  <c r="P27" i="55"/>
  <c r="P26" i="55"/>
  <c r="P25" i="55"/>
  <c r="P24" i="55"/>
  <c r="P23" i="55"/>
  <c r="P22" i="55"/>
  <c r="P21" i="55"/>
  <c r="P20" i="55"/>
  <c r="P19" i="55"/>
  <c r="P18" i="55"/>
  <c r="P16" i="55"/>
  <c r="P15" i="55"/>
  <c r="Q99" i="30" s="1"/>
  <c r="P14" i="55"/>
  <c r="P13" i="55"/>
  <c r="P12" i="55"/>
  <c r="P11" i="55"/>
  <c r="Q63" i="30" s="1"/>
  <c r="P10" i="55"/>
  <c r="P9" i="55"/>
  <c r="Q45" i="30" s="1"/>
  <c r="P8" i="55"/>
  <c r="P7" i="55"/>
  <c r="Q27" i="30" s="1"/>
  <c r="P6" i="55"/>
  <c r="P5" i="55"/>
  <c r="Q9" i="30" s="1"/>
  <c r="P52" i="54"/>
  <c r="P51" i="54"/>
  <c r="P50" i="54"/>
  <c r="P49" i="54"/>
  <c r="P48" i="54"/>
  <c r="P47" i="54"/>
  <c r="P46" i="54"/>
  <c r="P45" i="54"/>
  <c r="P44" i="54"/>
  <c r="P43" i="54"/>
  <c r="P42" i="54"/>
  <c r="P41" i="54"/>
  <c r="P40" i="54"/>
  <c r="P37" i="54"/>
  <c r="P36" i="54"/>
  <c r="P35" i="54"/>
  <c r="P34" i="54"/>
  <c r="P33" i="54"/>
  <c r="P32" i="54"/>
  <c r="P31" i="54"/>
  <c r="P30" i="54"/>
  <c r="P29" i="54"/>
  <c r="P28" i="54"/>
  <c r="P27" i="54"/>
  <c r="P26" i="54"/>
  <c r="P25" i="54"/>
  <c r="P24" i="54"/>
  <c r="P23" i="54"/>
  <c r="P22" i="54"/>
  <c r="P21" i="54"/>
  <c r="P20" i="54"/>
  <c r="P19" i="54"/>
  <c r="P18" i="54"/>
  <c r="P16" i="54"/>
  <c r="P15" i="54"/>
  <c r="O99" i="30" s="1"/>
  <c r="P14" i="54"/>
  <c r="P13" i="54"/>
  <c r="P12" i="54"/>
  <c r="P11" i="54"/>
  <c r="O63" i="30" s="1"/>
  <c r="P10" i="54"/>
  <c r="P9" i="54"/>
  <c r="O45" i="30" s="1"/>
  <c r="P8" i="54"/>
  <c r="P7" i="54"/>
  <c r="O27" i="30" s="1"/>
  <c r="P6" i="54"/>
  <c r="P5" i="54"/>
  <c r="O9" i="30" s="1"/>
  <c r="P52" i="53"/>
  <c r="P51" i="53"/>
  <c r="P50" i="53"/>
  <c r="P49" i="53"/>
  <c r="P48" i="53"/>
  <c r="P47" i="53"/>
  <c r="P46" i="53"/>
  <c r="P45" i="53"/>
  <c r="P44" i="53"/>
  <c r="P43" i="53"/>
  <c r="P42" i="53"/>
  <c r="P41" i="53"/>
  <c r="P40" i="53"/>
  <c r="P37" i="53"/>
  <c r="P36" i="53"/>
  <c r="P35" i="53"/>
  <c r="P34" i="53"/>
  <c r="P33" i="53"/>
  <c r="P32" i="53"/>
  <c r="P31" i="53"/>
  <c r="P30" i="53"/>
  <c r="P29" i="53"/>
  <c r="P28" i="53"/>
  <c r="P27" i="53"/>
  <c r="P26" i="53"/>
  <c r="P25" i="53"/>
  <c r="P24" i="53"/>
  <c r="P23" i="53"/>
  <c r="P22" i="53"/>
  <c r="P21" i="53"/>
  <c r="P20" i="53"/>
  <c r="P19" i="53"/>
  <c r="P18" i="53"/>
  <c r="P16" i="53"/>
  <c r="P15" i="53"/>
  <c r="N99" i="30" s="1"/>
  <c r="P14" i="53"/>
  <c r="P13" i="53"/>
  <c r="P12" i="53"/>
  <c r="P11" i="53"/>
  <c r="N63" i="30" s="1"/>
  <c r="P10" i="53"/>
  <c r="P9" i="53"/>
  <c r="N45" i="30" s="1"/>
  <c r="P8" i="53"/>
  <c r="P7" i="53"/>
  <c r="N27" i="30" s="1"/>
  <c r="P6" i="53"/>
  <c r="P5" i="53"/>
  <c r="N9" i="30" s="1"/>
  <c r="P52" i="52"/>
  <c r="P51" i="52"/>
  <c r="P50" i="52"/>
  <c r="P49" i="52"/>
  <c r="P48" i="52"/>
  <c r="P47" i="52"/>
  <c r="P46" i="52"/>
  <c r="P45" i="52"/>
  <c r="P44" i="52"/>
  <c r="P43" i="52"/>
  <c r="P42" i="52"/>
  <c r="P41" i="52"/>
  <c r="P40" i="52"/>
  <c r="P37" i="52"/>
  <c r="P36" i="52"/>
  <c r="P35" i="52"/>
  <c r="P34" i="52"/>
  <c r="P33" i="52"/>
  <c r="P32" i="52"/>
  <c r="P31" i="52"/>
  <c r="P30" i="52"/>
  <c r="P29" i="52"/>
  <c r="P28" i="52"/>
  <c r="P27" i="52"/>
  <c r="P26" i="52"/>
  <c r="P25" i="52"/>
  <c r="P24" i="52"/>
  <c r="P23" i="52"/>
  <c r="P22" i="52"/>
  <c r="P21" i="52"/>
  <c r="P20" i="52"/>
  <c r="P19" i="52"/>
  <c r="P18" i="52"/>
  <c r="P16" i="52"/>
  <c r="P15" i="52"/>
  <c r="M99" i="30" s="1"/>
  <c r="P14" i="52"/>
  <c r="P13" i="52"/>
  <c r="P12" i="52"/>
  <c r="P11" i="52"/>
  <c r="M63" i="30" s="1"/>
  <c r="P10" i="52"/>
  <c r="P9" i="52"/>
  <c r="M45" i="30" s="1"/>
  <c r="P8" i="52"/>
  <c r="P7" i="52"/>
  <c r="M27" i="30" s="1"/>
  <c r="P6" i="52"/>
  <c r="P5" i="52"/>
  <c r="M9" i="30" s="1"/>
  <c r="Q53" i="51"/>
  <c r="J425" i="30" s="1"/>
  <c r="Q52" i="51"/>
  <c r="J416" i="30" s="1"/>
  <c r="Q51" i="51"/>
  <c r="J398" i="30" s="1"/>
  <c r="Q50" i="51"/>
  <c r="J389" i="30" s="1"/>
  <c r="Q49" i="51"/>
  <c r="J380" i="30" s="1"/>
  <c r="Q48" i="51"/>
  <c r="J371" i="30" s="1"/>
  <c r="Q47" i="51"/>
  <c r="J362" i="30" s="1"/>
  <c r="Q46" i="51"/>
  <c r="J353" i="30" s="1"/>
  <c r="Q45" i="51"/>
  <c r="J344" i="30" s="1"/>
  <c r="Q44" i="51"/>
  <c r="J335" i="30" s="1"/>
  <c r="Q43" i="51"/>
  <c r="J326" i="30" s="1"/>
  <c r="Q42" i="51"/>
  <c r="J317" i="30" s="1"/>
  <c r="Q41" i="51"/>
  <c r="J308" i="30" s="1"/>
  <c r="Q38" i="51"/>
  <c r="J298" i="30" s="1"/>
  <c r="Q37" i="51"/>
  <c r="J289" i="30" s="1"/>
  <c r="Q36" i="51"/>
  <c r="J280" i="30" s="1"/>
  <c r="Q35" i="51"/>
  <c r="J271" i="30" s="1"/>
  <c r="Q34" i="51"/>
  <c r="J262" i="30" s="1"/>
  <c r="Q33" i="51"/>
  <c r="J253" i="30" s="1"/>
  <c r="Q31" i="51"/>
  <c r="J235" i="30" s="1"/>
  <c r="Q30" i="51"/>
  <c r="J226" i="30" s="1"/>
  <c r="Q29" i="51"/>
  <c r="J217" i="30" s="1"/>
  <c r="Q28" i="51"/>
  <c r="J208" i="30" s="1"/>
  <c r="Q27" i="51"/>
  <c r="J199" i="30" s="1"/>
  <c r="Q26" i="51"/>
  <c r="J190" i="30" s="1"/>
  <c r="Q25" i="51"/>
  <c r="J181" i="30" s="1"/>
  <c r="Q24" i="51"/>
  <c r="J172" i="30" s="1"/>
  <c r="Q23" i="51"/>
  <c r="J163" i="30" s="1"/>
  <c r="Q22" i="51"/>
  <c r="J154" i="30" s="1"/>
  <c r="Q21" i="51"/>
  <c r="J145" i="30" s="1"/>
  <c r="Q20" i="51"/>
  <c r="J136" i="30" s="1"/>
  <c r="Q19" i="51"/>
  <c r="J127" i="30" s="1"/>
  <c r="Q18" i="51"/>
  <c r="J118" i="30" s="1"/>
  <c r="Q16" i="51"/>
  <c r="J108" i="30" s="1"/>
  <c r="Q15" i="51"/>
  <c r="J99" i="30" s="1"/>
  <c r="Q14" i="51"/>
  <c r="J90" i="30" s="1"/>
  <c r="Q13" i="51"/>
  <c r="J81" i="30" s="1"/>
  <c r="Q12" i="51"/>
  <c r="J72" i="30" s="1"/>
  <c r="Q11" i="51"/>
  <c r="J63" i="30" s="1"/>
  <c r="Q10" i="51"/>
  <c r="J54" i="30" s="1"/>
  <c r="Q9" i="51"/>
  <c r="J45" i="30" s="1"/>
  <c r="Q8" i="51"/>
  <c r="J36" i="30" s="1"/>
  <c r="Q7" i="51"/>
  <c r="J27" i="30" s="1"/>
  <c r="Q6" i="51"/>
  <c r="J18" i="30" s="1"/>
  <c r="J20" i="30" s="1"/>
  <c r="Q5" i="51"/>
  <c r="J9" i="30" s="1"/>
  <c r="P53" i="50"/>
  <c r="I425" i="30" s="1"/>
  <c r="P52" i="50"/>
  <c r="I416" i="30" s="1"/>
  <c r="P51" i="50"/>
  <c r="I398" i="30" s="1"/>
  <c r="P50" i="50"/>
  <c r="I389" i="30" s="1"/>
  <c r="P49" i="50"/>
  <c r="I380" i="30" s="1"/>
  <c r="P48" i="50"/>
  <c r="I371" i="30" s="1"/>
  <c r="P47" i="50"/>
  <c r="I362" i="30" s="1"/>
  <c r="P46" i="50"/>
  <c r="I353" i="30" s="1"/>
  <c r="P45" i="50"/>
  <c r="I344" i="30" s="1"/>
  <c r="P44" i="50"/>
  <c r="I335" i="30" s="1"/>
  <c r="P43" i="50"/>
  <c r="I326" i="30" s="1"/>
  <c r="P42" i="50"/>
  <c r="I317" i="30" s="1"/>
  <c r="P41" i="50"/>
  <c r="I308" i="30" s="1"/>
  <c r="P38" i="50"/>
  <c r="I298" i="30" s="1"/>
  <c r="P37" i="50"/>
  <c r="I289" i="30" s="1"/>
  <c r="P36" i="50"/>
  <c r="I280" i="30" s="1"/>
  <c r="P35" i="50"/>
  <c r="I271" i="30" s="1"/>
  <c r="P34" i="50"/>
  <c r="I262" i="30" s="1"/>
  <c r="P33" i="50"/>
  <c r="I253" i="30" s="1"/>
  <c r="P31" i="50"/>
  <c r="I235" i="30" s="1"/>
  <c r="P30" i="50"/>
  <c r="I226" i="30" s="1"/>
  <c r="P29" i="50"/>
  <c r="I217" i="30" s="1"/>
  <c r="P28" i="50"/>
  <c r="I208" i="30" s="1"/>
  <c r="P27" i="50"/>
  <c r="I199" i="30" s="1"/>
  <c r="P26" i="50"/>
  <c r="I190" i="30" s="1"/>
  <c r="P25" i="50"/>
  <c r="I181" i="30" s="1"/>
  <c r="P24" i="50"/>
  <c r="I172" i="30" s="1"/>
  <c r="P23" i="50"/>
  <c r="I163" i="30" s="1"/>
  <c r="P22" i="50"/>
  <c r="I154" i="30" s="1"/>
  <c r="P21" i="50"/>
  <c r="I145" i="30" s="1"/>
  <c r="P20" i="50"/>
  <c r="I136" i="30" s="1"/>
  <c r="P19" i="50"/>
  <c r="I127" i="30" s="1"/>
  <c r="P18" i="50"/>
  <c r="I118" i="30" s="1"/>
  <c r="P16" i="50"/>
  <c r="I108" i="30" s="1"/>
  <c r="P15" i="50"/>
  <c r="I99" i="30" s="1"/>
  <c r="P14" i="50"/>
  <c r="I90" i="30" s="1"/>
  <c r="P13" i="50"/>
  <c r="I81" i="30" s="1"/>
  <c r="P12" i="50"/>
  <c r="I72" i="30" s="1"/>
  <c r="P11" i="50"/>
  <c r="I63" i="30" s="1"/>
  <c r="P10" i="50"/>
  <c r="I54" i="30" s="1"/>
  <c r="P9" i="50"/>
  <c r="I45" i="30" s="1"/>
  <c r="P8" i="50"/>
  <c r="I36" i="30" s="1"/>
  <c r="P7" i="50"/>
  <c r="I27" i="30" s="1"/>
  <c r="P6" i="50"/>
  <c r="I18" i="30" s="1"/>
  <c r="P5" i="50"/>
  <c r="I9" i="30" s="1"/>
  <c r="P54" i="49"/>
  <c r="H425" i="30" s="1"/>
  <c r="P53" i="49"/>
  <c r="H416" i="30" s="1"/>
  <c r="P51" i="49"/>
  <c r="H398" i="30" s="1"/>
  <c r="P50" i="49"/>
  <c r="H389" i="30" s="1"/>
  <c r="P49" i="49"/>
  <c r="H380" i="30" s="1"/>
  <c r="P48" i="49"/>
  <c r="H371" i="30" s="1"/>
  <c r="P47" i="49"/>
  <c r="H362" i="30" s="1"/>
  <c r="P46" i="49"/>
  <c r="H353" i="30" s="1"/>
  <c r="P45" i="49"/>
  <c r="H344" i="30" s="1"/>
  <c r="P44" i="49"/>
  <c r="H335" i="30" s="1"/>
  <c r="P43" i="49"/>
  <c r="H326" i="30" s="1"/>
  <c r="P42" i="49"/>
  <c r="H317" i="30" s="1"/>
  <c r="P41" i="49"/>
  <c r="H308" i="30" s="1"/>
  <c r="P38" i="49"/>
  <c r="H298" i="30" s="1"/>
  <c r="P37" i="49"/>
  <c r="H289" i="30" s="1"/>
  <c r="P36" i="49"/>
  <c r="H280" i="30" s="1"/>
  <c r="P35" i="49"/>
  <c r="H271" i="30" s="1"/>
  <c r="H262" i="30"/>
  <c r="P33" i="49"/>
  <c r="H253" i="30" s="1"/>
  <c r="P31" i="49"/>
  <c r="H235" i="30" s="1"/>
  <c r="P30" i="49"/>
  <c r="H226" i="30" s="1"/>
  <c r="P29" i="49"/>
  <c r="H217" i="30" s="1"/>
  <c r="P28" i="49"/>
  <c r="H208" i="30" s="1"/>
  <c r="P27" i="49"/>
  <c r="H199" i="30" s="1"/>
  <c r="P26" i="49"/>
  <c r="H190" i="30" s="1"/>
  <c r="P25" i="49"/>
  <c r="H181" i="30" s="1"/>
  <c r="P24" i="49"/>
  <c r="H172" i="30" s="1"/>
  <c r="P23" i="49"/>
  <c r="H163" i="30" s="1"/>
  <c r="P22" i="49"/>
  <c r="H154" i="30" s="1"/>
  <c r="P21" i="49"/>
  <c r="H145" i="30" s="1"/>
  <c r="P20" i="49"/>
  <c r="H136" i="30" s="1"/>
  <c r="P19" i="49"/>
  <c r="H127" i="30" s="1"/>
  <c r="P18" i="49"/>
  <c r="H118" i="30" s="1"/>
  <c r="P16" i="49"/>
  <c r="H108" i="30" s="1"/>
  <c r="P15" i="49"/>
  <c r="H99" i="30" s="1"/>
  <c r="P14" i="49"/>
  <c r="H90" i="30" s="1"/>
  <c r="P13" i="49"/>
  <c r="H81" i="30" s="1"/>
  <c r="H72" i="30"/>
  <c r="P11" i="49"/>
  <c r="H63" i="30" s="1"/>
  <c r="P10" i="49"/>
  <c r="H54" i="30" s="1"/>
  <c r="P9" i="49"/>
  <c r="H45" i="30" s="1"/>
  <c r="P8" i="49"/>
  <c r="H36" i="30" s="1"/>
  <c r="P7" i="49"/>
  <c r="H27" i="30" s="1"/>
  <c r="P6" i="49"/>
  <c r="H18" i="30" s="1"/>
  <c r="P5" i="49"/>
  <c r="H9" i="30" s="1"/>
  <c r="Q5" i="49"/>
  <c r="R5" i="49"/>
  <c r="S5" i="49"/>
  <c r="T5" i="49"/>
  <c r="Y5" i="49"/>
  <c r="AA5" i="49" s="1"/>
  <c r="AH5" i="49"/>
  <c r="Q54" i="48"/>
  <c r="F425" i="30" s="1"/>
  <c r="Q53" i="48"/>
  <c r="F416" i="30" s="1"/>
  <c r="Q51" i="48"/>
  <c r="F398" i="30" s="1"/>
  <c r="Q50" i="48"/>
  <c r="F389" i="30" s="1"/>
  <c r="Q49" i="48"/>
  <c r="F380" i="30" s="1"/>
  <c r="Q48" i="48"/>
  <c r="F371" i="30" s="1"/>
  <c r="Q47" i="48"/>
  <c r="F362" i="30" s="1"/>
  <c r="Q46" i="48"/>
  <c r="F353" i="30" s="1"/>
  <c r="Q45" i="48"/>
  <c r="F344" i="30" s="1"/>
  <c r="Q44" i="48"/>
  <c r="F335" i="30" s="1"/>
  <c r="Q43" i="48"/>
  <c r="F326" i="30" s="1"/>
  <c r="Q42" i="48"/>
  <c r="F317" i="30" s="1"/>
  <c r="Q41" i="48"/>
  <c r="F308" i="30" s="1"/>
  <c r="Q38" i="48"/>
  <c r="F298" i="30" s="1"/>
  <c r="Q37" i="48"/>
  <c r="F289" i="30" s="1"/>
  <c r="Q36" i="48"/>
  <c r="F280" i="30" s="1"/>
  <c r="Q35" i="48"/>
  <c r="F271" i="30" s="1"/>
  <c r="Q34" i="48"/>
  <c r="F262" i="30" s="1"/>
  <c r="F253" i="30"/>
  <c r="F235" i="30"/>
  <c r="Q30" i="48"/>
  <c r="F226" i="30" s="1"/>
  <c r="Q29" i="48"/>
  <c r="F217" i="30" s="1"/>
  <c r="Q28" i="48"/>
  <c r="F208" i="30" s="1"/>
  <c r="F199" i="30"/>
  <c r="Q26" i="48"/>
  <c r="F190" i="30" s="1"/>
  <c r="Q25" i="48"/>
  <c r="F181" i="30" s="1"/>
  <c r="Q24" i="48"/>
  <c r="F172" i="30" s="1"/>
  <c r="Q23" i="48"/>
  <c r="F163" i="30" s="1"/>
  <c r="Q22" i="48"/>
  <c r="F154" i="30" s="1"/>
  <c r="Q21" i="48"/>
  <c r="F145" i="30" s="1"/>
  <c r="Q19" i="48"/>
  <c r="F127" i="30" s="1"/>
  <c r="Q18" i="48"/>
  <c r="F118" i="30" s="1"/>
  <c r="Q16" i="48"/>
  <c r="F108" i="30" s="1"/>
  <c r="Q15" i="48"/>
  <c r="F99" i="30" s="1"/>
  <c r="Q14" i="48"/>
  <c r="F90" i="30" s="1"/>
  <c r="Q13" i="48"/>
  <c r="F81" i="30" s="1"/>
  <c r="Q12" i="48"/>
  <c r="F72" i="30" s="1"/>
  <c r="Q11" i="48"/>
  <c r="F63" i="30" s="1"/>
  <c r="F66" i="30" s="1"/>
  <c r="Q9" i="48"/>
  <c r="F45" i="30" s="1"/>
  <c r="Q8" i="48"/>
  <c r="F36" i="30" s="1"/>
  <c r="Q7" i="48"/>
  <c r="F27" i="30" s="1"/>
  <c r="F29" i="30" s="1"/>
  <c r="Q6" i="48"/>
  <c r="F18" i="30" s="1"/>
  <c r="F20" i="30" s="1"/>
  <c r="Q5" i="48"/>
  <c r="F9" i="30" s="1"/>
  <c r="P52" i="4"/>
  <c r="P51" i="4"/>
  <c r="P50" i="4"/>
  <c r="P49" i="4"/>
  <c r="P48" i="4"/>
  <c r="P47" i="4"/>
  <c r="P46" i="4"/>
  <c r="P45" i="4"/>
  <c r="P44" i="4"/>
  <c r="P43" i="4"/>
  <c r="P42" i="4"/>
  <c r="P41" i="4"/>
  <c r="P40" i="4"/>
  <c r="P37" i="4"/>
  <c r="P36" i="4"/>
  <c r="P35" i="4"/>
  <c r="P34" i="4"/>
  <c r="P33" i="4"/>
  <c r="P32" i="4"/>
  <c r="P31" i="4"/>
  <c r="P30" i="4"/>
  <c r="P28" i="4"/>
  <c r="P24" i="4"/>
  <c r="P23" i="4"/>
  <c r="P22" i="4"/>
  <c r="P21" i="4"/>
  <c r="P20" i="4"/>
  <c r="P18" i="4"/>
  <c r="P15" i="4"/>
  <c r="P14" i="4"/>
  <c r="P13" i="4"/>
  <c r="P12" i="4"/>
  <c r="P11" i="4"/>
  <c r="P9" i="4"/>
  <c r="P8" i="4"/>
  <c r="P7" i="4"/>
  <c r="P53" i="47"/>
  <c r="E425" i="30" s="1"/>
  <c r="P52" i="47"/>
  <c r="E416" i="30" s="1"/>
  <c r="P51" i="47"/>
  <c r="E398" i="30" s="1"/>
  <c r="P50" i="47"/>
  <c r="E389" i="30" s="1"/>
  <c r="P49" i="47"/>
  <c r="E380" i="30" s="1"/>
  <c r="P48" i="47"/>
  <c r="P47" i="47"/>
  <c r="E362" i="30" s="1"/>
  <c r="P46" i="47"/>
  <c r="P45" i="47"/>
  <c r="P44" i="47"/>
  <c r="P43" i="47"/>
  <c r="E326" i="30" s="1"/>
  <c r="P42" i="47"/>
  <c r="E317" i="30" s="1"/>
  <c r="P41" i="47"/>
  <c r="E308" i="30" s="1"/>
  <c r="P38" i="47"/>
  <c r="E298" i="30" s="1"/>
  <c r="P37" i="47"/>
  <c r="E289" i="30" s="1"/>
  <c r="P36" i="47"/>
  <c r="E280" i="30" s="1"/>
  <c r="P35" i="47"/>
  <c r="E271" i="30" s="1"/>
  <c r="P34" i="47"/>
  <c r="E262" i="30" s="1"/>
  <c r="P33" i="47"/>
  <c r="E253" i="30" s="1"/>
  <c r="P31" i="47"/>
  <c r="E235" i="30" s="1"/>
  <c r="P30" i="47"/>
  <c r="E226" i="30" s="1"/>
  <c r="P29" i="47"/>
  <c r="E217" i="30" s="1"/>
  <c r="P28" i="47"/>
  <c r="E208" i="30" s="1"/>
  <c r="P27" i="47"/>
  <c r="E199" i="30" s="1"/>
  <c r="P26" i="47"/>
  <c r="E190" i="30" s="1"/>
  <c r="P25" i="47"/>
  <c r="E181" i="30" s="1"/>
  <c r="P24" i="47"/>
  <c r="E172" i="30" s="1"/>
  <c r="P23" i="47"/>
  <c r="E163" i="30" s="1"/>
  <c r="P22" i="47"/>
  <c r="E154" i="30" s="1"/>
  <c r="P21" i="47"/>
  <c r="E145" i="30" s="1"/>
  <c r="P19" i="47"/>
  <c r="E127" i="30" s="1"/>
  <c r="Q5" i="54"/>
  <c r="Q6" i="54"/>
  <c r="Q7" i="54"/>
  <c r="Q8" i="54"/>
  <c r="Q9" i="54"/>
  <c r="Q10" i="54"/>
  <c r="Q11" i="54"/>
  <c r="Q12" i="54"/>
  <c r="Q13" i="54"/>
  <c r="Q14" i="54"/>
  <c r="Q15" i="54"/>
  <c r="Q16" i="54"/>
  <c r="Q18" i="54"/>
  <c r="Q19" i="54"/>
  <c r="Q20" i="54"/>
  <c r="Q21" i="54"/>
  <c r="Q22" i="54"/>
  <c r="Q23" i="54"/>
  <c r="Q24" i="54"/>
  <c r="Q25" i="54"/>
  <c r="Q26" i="54"/>
  <c r="Q27" i="54"/>
  <c r="Q28" i="54"/>
  <c r="Q29" i="54"/>
  <c r="Q30" i="54"/>
  <c r="Q31" i="54"/>
  <c r="Q32" i="54"/>
  <c r="Q33" i="54"/>
  <c r="Q34" i="54"/>
  <c r="Q35" i="54"/>
  <c r="Q36" i="54"/>
  <c r="Q37" i="54"/>
  <c r="Q40" i="54"/>
  <c r="Q41" i="54"/>
  <c r="Q42" i="54"/>
  <c r="Q43" i="54"/>
  <c r="Q44" i="54"/>
  <c r="Q45" i="54"/>
  <c r="Q46" i="54"/>
  <c r="Q47" i="54"/>
  <c r="Q48" i="54"/>
  <c r="Q49" i="54"/>
  <c r="Q50" i="54"/>
  <c r="Q51" i="54"/>
  <c r="Q52" i="54"/>
  <c r="Q5" i="50"/>
  <c r="Q6" i="50"/>
  <c r="Q7" i="50"/>
  <c r="Q8" i="50"/>
  <c r="Q9" i="50"/>
  <c r="Q10" i="50"/>
  <c r="Q11" i="50"/>
  <c r="Q12" i="50"/>
  <c r="Q13" i="50"/>
  <c r="Q14" i="50"/>
  <c r="Q15" i="50"/>
  <c r="Q16" i="50"/>
  <c r="Q18" i="50"/>
  <c r="Q19" i="50"/>
  <c r="Q20" i="50"/>
  <c r="Q21" i="50"/>
  <c r="Q22" i="50"/>
  <c r="Q23" i="50"/>
  <c r="Q24" i="50"/>
  <c r="Q25" i="50"/>
  <c r="Q26" i="50"/>
  <c r="Q27" i="50"/>
  <c r="Q28" i="50"/>
  <c r="Q29" i="50"/>
  <c r="Q30" i="50"/>
  <c r="Q31" i="50"/>
  <c r="Q33" i="50"/>
  <c r="Q34" i="50"/>
  <c r="Q35" i="50"/>
  <c r="Q36" i="50"/>
  <c r="Q37" i="50"/>
  <c r="Q38" i="50"/>
  <c r="Q41" i="50"/>
  <c r="Q42" i="50"/>
  <c r="Q43" i="50"/>
  <c r="Q44" i="50"/>
  <c r="Q45" i="50"/>
  <c r="Q46" i="50"/>
  <c r="Q47" i="50"/>
  <c r="Q48" i="50"/>
  <c r="Q49" i="50"/>
  <c r="Q50" i="50"/>
  <c r="Q51" i="50"/>
  <c r="Q52" i="50"/>
  <c r="Q53" i="50"/>
  <c r="P16" i="47"/>
  <c r="E108" i="30" s="1"/>
  <c r="P15" i="47"/>
  <c r="E99" i="30" s="1"/>
  <c r="P14" i="47"/>
  <c r="E90" i="30" s="1"/>
  <c r="P13" i="47"/>
  <c r="E81" i="30" s="1"/>
  <c r="P12" i="47"/>
  <c r="E72" i="30" s="1"/>
  <c r="P11" i="47"/>
  <c r="E63" i="30" s="1"/>
  <c r="P9" i="47"/>
  <c r="E45" i="30" s="1"/>
  <c r="P8" i="47"/>
  <c r="E36" i="30" s="1"/>
  <c r="P7" i="47"/>
  <c r="E27" i="30" s="1"/>
  <c r="P6" i="47"/>
  <c r="E18" i="30" s="1"/>
  <c r="X18" i="30" s="1"/>
  <c r="E9" i="30"/>
  <c r="X9" i="30" s="1"/>
  <c r="S22" i="30"/>
  <c r="Q22" i="30"/>
  <c r="S21" i="30"/>
  <c r="Q21" i="30"/>
  <c r="S20" i="30"/>
  <c r="Q20" i="30"/>
  <c r="S19" i="30"/>
  <c r="Q19" i="30"/>
  <c r="S17" i="30"/>
  <c r="R17" i="30"/>
  <c r="Q17" i="30"/>
  <c r="O22" i="30"/>
  <c r="N22" i="30"/>
  <c r="M22" i="30"/>
  <c r="O21" i="30"/>
  <c r="N21" i="30"/>
  <c r="M21" i="30"/>
  <c r="O20" i="30"/>
  <c r="N20" i="30"/>
  <c r="M20" i="30"/>
  <c r="O19" i="30"/>
  <c r="N19" i="30"/>
  <c r="M19" i="30"/>
  <c r="O17" i="30"/>
  <c r="N17" i="30"/>
  <c r="M17" i="30"/>
  <c r="I22" i="30"/>
  <c r="I21" i="30"/>
  <c r="I20" i="30"/>
  <c r="I19" i="30"/>
  <c r="J17" i="30"/>
  <c r="I17" i="30"/>
  <c r="H17" i="30"/>
  <c r="D21" i="30"/>
  <c r="D20" i="30"/>
  <c r="D19" i="30"/>
  <c r="F17" i="30"/>
  <c r="E17" i="30"/>
  <c r="G16" i="30"/>
  <c r="T16" i="30"/>
  <c r="T14" i="30"/>
  <c r="P18" i="30"/>
  <c r="P16" i="30"/>
  <c r="P14" i="30"/>
  <c r="K16" i="30"/>
  <c r="K14" i="30"/>
  <c r="G14" i="30"/>
  <c r="V35" i="4" l="1"/>
  <c r="U35" i="4"/>
  <c r="V37" i="4"/>
  <c r="U37" i="4"/>
  <c r="X425" i="30"/>
  <c r="E427" i="30"/>
  <c r="E426" i="30"/>
  <c r="X426" i="30" s="1"/>
  <c r="E429" i="30"/>
  <c r="E428" i="30"/>
  <c r="J21" i="30"/>
  <c r="J391" i="30"/>
  <c r="J392" i="30"/>
  <c r="J390" i="30"/>
  <c r="J393" i="30"/>
  <c r="J402" i="30"/>
  <c r="J400" i="30"/>
  <c r="J401" i="30"/>
  <c r="J399" i="30"/>
  <c r="J128" i="30"/>
  <c r="J131" i="30"/>
  <c r="J129" i="30"/>
  <c r="J130" i="30"/>
  <c r="J22" i="30"/>
  <c r="J167" i="30"/>
  <c r="J165" i="30"/>
  <c r="J166" i="30"/>
  <c r="J164" i="30"/>
  <c r="K18" i="30"/>
  <c r="K20" i="30" s="1"/>
  <c r="J419" i="30"/>
  <c r="J417" i="30"/>
  <c r="J420" i="30"/>
  <c r="J418" i="30"/>
  <c r="J19" i="30"/>
  <c r="J84" i="30"/>
  <c r="J82" i="30"/>
  <c r="J85" i="30"/>
  <c r="J83" i="30"/>
  <c r="J455" i="30"/>
  <c r="J312" i="30"/>
  <c r="J311" i="30"/>
  <c r="J310" i="30"/>
  <c r="J309" i="30"/>
  <c r="J428" i="30"/>
  <c r="J429" i="30"/>
  <c r="J426" i="30"/>
  <c r="J427" i="30"/>
  <c r="J93" i="30"/>
  <c r="J91" i="30"/>
  <c r="J92" i="30"/>
  <c r="J94" i="30"/>
  <c r="J318" i="30"/>
  <c r="J321" i="30"/>
  <c r="J320" i="30"/>
  <c r="J319" i="30"/>
  <c r="J329" i="30"/>
  <c r="J330" i="30"/>
  <c r="J328" i="30"/>
  <c r="J327" i="30"/>
  <c r="J111" i="30"/>
  <c r="J109" i="30"/>
  <c r="J112" i="30"/>
  <c r="J110" i="30"/>
  <c r="J338" i="30"/>
  <c r="J339" i="30"/>
  <c r="J336" i="30"/>
  <c r="J337" i="30"/>
  <c r="J347" i="30"/>
  <c r="J348" i="30"/>
  <c r="J345" i="30"/>
  <c r="J346" i="30"/>
  <c r="J357" i="30"/>
  <c r="J354" i="30"/>
  <c r="J355" i="30"/>
  <c r="J356" i="30"/>
  <c r="J365" i="30"/>
  <c r="J363" i="30"/>
  <c r="J366" i="30"/>
  <c r="J364" i="30"/>
  <c r="J148" i="30"/>
  <c r="J146" i="30"/>
  <c r="J149" i="30"/>
  <c r="J147" i="30"/>
  <c r="J374" i="30"/>
  <c r="J375" i="30"/>
  <c r="J372" i="30"/>
  <c r="J373" i="30"/>
  <c r="J122" i="30"/>
  <c r="J119" i="30"/>
  <c r="J120" i="30"/>
  <c r="J121" i="30"/>
  <c r="J140" i="30"/>
  <c r="J137" i="30"/>
  <c r="J138" i="30"/>
  <c r="J139" i="30"/>
  <c r="J155" i="30"/>
  <c r="J158" i="30"/>
  <c r="J156" i="30"/>
  <c r="J157" i="30"/>
  <c r="J383" i="30"/>
  <c r="J381" i="30"/>
  <c r="J384" i="30"/>
  <c r="J382" i="30"/>
  <c r="I137" i="30"/>
  <c r="I138" i="30"/>
  <c r="I139" i="30"/>
  <c r="I140" i="30"/>
  <c r="I383" i="30"/>
  <c r="I382" i="30"/>
  <c r="I384" i="30"/>
  <c r="I381" i="30"/>
  <c r="I364" i="30"/>
  <c r="I365" i="30"/>
  <c r="I366" i="30"/>
  <c r="I363" i="30"/>
  <c r="I164" i="30"/>
  <c r="I165" i="30"/>
  <c r="I167" i="30"/>
  <c r="I166" i="30"/>
  <c r="I392" i="30"/>
  <c r="I393" i="30"/>
  <c r="I390" i="30"/>
  <c r="I391" i="30"/>
  <c r="I402" i="30"/>
  <c r="I399" i="30"/>
  <c r="I400" i="30"/>
  <c r="I401" i="30"/>
  <c r="I420" i="30"/>
  <c r="I417" i="30"/>
  <c r="I418" i="30"/>
  <c r="I419" i="30"/>
  <c r="I148" i="30"/>
  <c r="I149" i="30"/>
  <c r="I146" i="30"/>
  <c r="I147" i="30"/>
  <c r="I455" i="30"/>
  <c r="I311" i="30"/>
  <c r="I312" i="30"/>
  <c r="I309" i="30"/>
  <c r="I310" i="30"/>
  <c r="I426" i="30"/>
  <c r="I427" i="30"/>
  <c r="I428" i="30"/>
  <c r="I429" i="30"/>
  <c r="I92" i="30"/>
  <c r="I93" i="30"/>
  <c r="I94" i="30"/>
  <c r="I91" i="30"/>
  <c r="I320" i="30"/>
  <c r="I321" i="30"/>
  <c r="I318" i="30"/>
  <c r="I319" i="30"/>
  <c r="I156" i="30"/>
  <c r="I157" i="30"/>
  <c r="I158" i="30"/>
  <c r="I155" i="30"/>
  <c r="I211" i="30"/>
  <c r="I209" i="30"/>
  <c r="I212" i="30"/>
  <c r="I210" i="30"/>
  <c r="I329" i="30"/>
  <c r="I330" i="30"/>
  <c r="I327" i="30"/>
  <c r="I328" i="30"/>
  <c r="I111" i="30"/>
  <c r="I112" i="30"/>
  <c r="I109" i="30"/>
  <c r="I110" i="30"/>
  <c r="I339" i="30"/>
  <c r="I336" i="30"/>
  <c r="I337" i="30"/>
  <c r="I338" i="30"/>
  <c r="I121" i="30"/>
  <c r="I122" i="30"/>
  <c r="I119" i="30"/>
  <c r="I120" i="30"/>
  <c r="I347" i="30"/>
  <c r="I348" i="30"/>
  <c r="I346" i="30"/>
  <c r="I345" i="30"/>
  <c r="I373" i="30"/>
  <c r="I374" i="30"/>
  <c r="I375" i="30"/>
  <c r="I372" i="30"/>
  <c r="I129" i="30"/>
  <c r="I130" i="30"/>
  <c r="I131" i="30"/>
  <c r="I128" i="30"/>
  <c r="I357" i="30"/>
  <c r="I356" i="30"/>
  <c r="I354" i="30"/>
  <c r="I355" i="30"/>
  <c r="X90" i="30"/>
  <c r="E92" i="30"/>
  <c r="E91" i="30"/>
  <c r="X91" i="30" s="1"/>
  <c r="E93" i="30"/>
  <c r="E94" i="30"/>
  <c r="H21" i="30"/>
  <c r="R20" i="30"/>
  <c r="E22" i="30"/>
  <c r="R21" i="30"/>
  <c r="R19" i="30"/>
  <c r="T19" i="30" s="1"/>
  <c r="T18" i="30"/>
  <c r="T20" i="30" s="1"/>
  <c r="Y371" i="30"/>
  <c r="F372" i="30"/>
  <c r="F373" i="30"/>
  <c r="F374" i="30"/>
  <c r="G371" i="30"/>
  <c r="F375" i="30"/>
  <c r="F272" i="30"/>
  <c r="F275" i="30"/>
  <c r="F273" i="30"/>
  <c r="F274" i="30"/>
  <c r="F284" i="30"/>
  <c r="F283" i="30"/>
  <c r="F281" i="30"/>
  <c r="F282" i="30"/>
  <c r="F401" i="30"/>
  <c r="F402" i="30"/>
  <c r="F399" i="30"/>
  <c r="F400" i="30"/>
  <c r="F419" i="30"/>
  <c r="F420" i="30"/>
  <c r="F417" i="30"/>
  <c r="F418" i="30"/>
  <c r="Y425" i="30"/>
  <c r="G425" i="30"/>
  <c r="F429" i="30"/>
  <c r="F426" i="30"/>
  <c r="F427" i="30"/>
  <c r="F428" i="30"/>
  <c r="F329" i="30"/>
  <c r="F330" i="30"/>
  <c r="F327" i="30"/>
  <c r="F328" i="30"/>
  <c r="Y335" i="30"/>
  <c r="F338" i="30"/>
  <c r="F337" i="30"/>
  <c r="G335" i="30"/>
  <c r="F339" i="30"/>
  <c r="F336" i="30"/>
  <c r="F263" i="30"/>
  <c r="F264" i="30"/>
  <c r="F265" i="30"/>
  <c r="F266" i="30"/>
  <c r="F319" i="30"/>
  <c r="F320" i="30"/>
  <c r="F321" i="30"/>
  <c r="F318" i="30"/>
  <c r="F290" i="30"/>
  <c r="F291" i="30"/>
  <c r="F292" i="30"/>
  <c r="F293" i="30"/>
  <c r="F299" i="30"/>
  <c r="F302" i="30"/>
  <c r="F301" i="30"/>
  <c r="F300" i="30"/>
  <c r="F309" i="30"/>
  <c r="F310" i="30"/>
  <c r="F311" i="30"/>
  <c r="F312" i="30"/>
  <c r="Y353" i="30"/>
  <c r="F356" i="30"/>
  <c r="G353" i="30"/>
  <c r="F354" i="30"/>
  <c r="F355" i="30"/>
  <c r="F357" i="30"/>
  <c r="J183" i="30"/>
  <c r="J185" i="30"/>
  <c r="J182" i="30"/>
  <c r="J184" i="30"/>
  <c r="J191" i="30"/>
  <c r="J192" i="30"/>
  <c r="J193" i="30"/>
  <c r="J194" i="30"/>
  <c r="F254" i="30"/>
  <c r="F256" i="30"/>
  <c r="F257" i="30"/>
  <c r="F255" i="30"/>
  <c r="Y344" i="30"/>
  <c r="F348" i="30"/>
  <c r="F345" i="30"/>
  <c r="F346" i="30"/>
  <c r="F347" i="30"/>
  <c r="G344" i="30"/>
  <c r="F384" i="30"/>
  <c r="F381" i="30"/>
  <c r="F382" i="30"/>
  <c r="F383" i="30"/>
  <c r="F366" i="30"/>
  <c r="F365" i="30"/>
  <c r="F363" i="30"/>
  <c r="F364" i="30"/>
  <c r="J218" i="30"/>
  <c r="J220" i="30"/>
  <c r="J221" i="30"/>
  <c r="J219" i="30"/>
  <c r="F21" i="30"/>
  <c r="F22" i="30"/>
  <c r="G18" i="30"/>
  <c r="G20" i="30" s="1"/>
  <c r="I218" i="30"/>
  <c r="I219" i="30"/>
  <c r="I221" i="30"/>
  <c r="I220" i="30"/>
  <c r="J203" i="30"/>
  <c r="J201" i="30"/>
  <c r="J202" i="30"/>
  <c r="J200" i="30"/>
  <c r="I202" i="30"/>
  <c r="I203" i="30"/>
  <c r="I201" i="30"/>
  <c r="I200" i="30"/>
  <c r="I193" i="30"/>
  <c r="I192" i="30"/>
  <c r="I194" i="30"/>
  <c r="I191" i="30"/>
  <c r="J212" i="30"/>
  <c r="J209" i="30"/>
  <c r="J211" i="30"/>
  <c r="J210" i="30"/>
  <c r="J228" i="30"/>
  <c r="J229" i="30"/>
  <c r="J227" i="30"/>
  <c r="J230" i="30"/>
  <c r="J238" i="30"/>
  <c r="J236" i="30"/>
  <c r="J239" i="30"/>
  <c r="J237" i="30"/>
  <c r="I230" i="30"/>
  <c r="I227" i="30"/>
  <c r="I229" i="30"/>
  <c r="I228" i="30"/>
  <c r="I238" i="30"/>
  <c r="I239" i="30"/>
  <c r="I236" i="30"/>
  <c r="I237" i="30"/>
  <c r="H22" i="30"/>
  <c r="H19" i="30"/>
  <c r="H20" i="30"/>
  <c r="I185" i="30"/>
  <c r="I183" i="30"/>
  <c r="I184" i="30"/>
  <c r="I182" i="30"/>
  <c r="S435" i="30"/>
  <c r="S495" i="30"/>
  <c r="T108" i="30"/>
  <c r="R112" i="30"/>
  <c r="R111" i="30"/>
  <c r="R109" i="30"/>
  <c r="T109" i="30" s="1"/>
  <c r="U109" i="30" s="1"/>
  <c r="R110" i="30"/>
  <c r="R219" i="30"/>
  <c r="R220" i="30"/>
  <c r="T217" i="30"/>
  <c r="R221" i="30"/>
  <c r="R218" i="30"/>
  <c r="T218" i="30" s="1"/>
  <c r="U218" i="30" s="1"/>
  <c r="T335" i="30"/>
  <c r="R336" i="30"/>
  <c r="T336" i="30" s="1"/>
  <c r="U336" i="30" s="1"/>
  <c r="R337" i="30"/>
  <c r="R338" i="30"/>
  <c r="R339" i="30"/>
  <c r="S28" i="30"/>
  <c r="S30" i="30"/>
  <c r="S31" i="30"/>
  <c r="S29" i="30"/>
  <c r="R445" i="30"/>
  <c r="T118" i="30"/>
  <c r="R119" i="30"/>
  <c r="T119" i="30" s="1"/>
  <c r="U119" i="30" s="1"/>
  <c r="R120" i="30"/>
  <c r="R121" i="30"/>
  <c r="R122" i="30"/>
  <c r="R228" i="30"/>
  <c r="R227" i="30"/>
  <c r="T227" i="30" s="1"/>
  <c r="U227" i="30" s="1"/>
  <c r="R229" i="30"/>
  <c r="T226" i="30"/>
  <c r="R230" i="30"/>
  <c r="R347" i="30"/>
  <c r="T344" i="30"/>
  <c r="R345" i="30"/>
  <c r="T345" i="30" s="1"/>
  <c r="U345" i="30" s="1"/>
  <c r="R346" i="30"/>
  <c r="R348" i="30"/>
  <c r="R495" i="30"/>
  <c r="R239" i="30"/>
  <c r="R238" i="30"/>
  <c r="T235" i="30"/>
  <c r="R236" i="30"/>
  <c r="T236" i="30" s="1"/>
  <c r="U236" i="30" s="1"/>
  <c r="R237" i="30"/>
  <c r="R354" i="30"/>
  <c r="T354" i="30" s="1"/>
  <c r="U354" i="30" s="1"/>
  <c r="R355" i="30"/>
  <c r="R356" i="30"/>
  <c r="R357" i="30"/>
  <c r="T353" i="30"/>
  <c r="S48" i="30"/>
  <c r="S49" i="30"/>
  <c r="S46" i="30"/>
  <c r="S47" i="30"/>
  <c r="R139" i="30"/>
  <c r="R140" i="30"/>
  <c r="R138" i="30"/>
  <c r="T136" i="30"/>
  <c r="R137" i="30"/>
  <c r="T137" i="30" s="1"/>
  <c r="U137" i="30" s="1"/>
  <c r="R257" i="30"/>
  <c r="R254" i="30"/>
  <c r="T254" i="30" s="1"/>
  <c r="U254" i="30" s="1"/>
  <c r="R255" i="30"/>
  <c r="T253" i="30"/>
  <c r="R256" i="30"/>
  <c r="R364" i="30"/>
  <c r="R366" i="30"/>
  <c r="R365" i="30"/>
  <c r="T362" i="30"/>
  <c r="R363" i="30"/>
  <c r="T363" i="30" s="1"/>
  <c r="U363" i="30" s="1"/>
  <c r="R211" i="30"/>
  <c r="T208" i="30"/>
  <c r="R212" i="30"/>
  <c r="R209" i="30"/>
  <c r="T209" i="30" s="1"/>
  <c r="U209" i="30" s="1"/>
  <c r="R210" i="30"/>
  <c r="T36" i="30"/>
  <c r="R37" i="30"/>
  <c r="T37" i="30" s="1"/>
  <c r="U37" i="30" s="1"/>
  <c r="R38" i="30"/>
  <c r="R40" i="30"/>
  <c r="R39" i="30"/>
  <c r="R47" i="30"/>
  <c r="R49" i="30"/>
  <c r="R48" i="30"/>
  <c r="R46" i="30"/>
  <c r="R155" i="30"/>
  <c r="T155" i="30" s="1"/>
  <c r="U155" i="30" s="1"/>
  <c r="R156" i="30"/>
  <c r="R157" i="30"/>
  <c r="T154" i="30"/>
  <c r="R158" i="30"/>
  <c r="R275" i="30"/>
  <c r="R272" i="30"/>
  <c r="T272" i="30" s="1"/>
  <c r="U272" i="30" s="1"/>
  <c r="R274" i="30"/>
  <c r="R273" i="30"/>
  <c r="T271" i="30"/>
  <c r="R382" i="30"/>
  <c r="R383" i="30"/>
  <c r="R384" i="30"/>
  <c r="T380" i="30"/>
  <c r="R381" i="30"/>
  <c r="T381" i="30" s="1"/>
  <c r="U381" i="30" s="1"/>
  <c r="R148" i="30"/>
  <c r="T145" i="30"/>
  <c r="R149" i="30"/>
  <c r="R146" i="30"/>
  <c r="T146" i="30" s="1"/>
  <c r="U146" i="30" s="1"/>
  <c r="R147" i="30"/>
  <c r="R55" i="30"/>
  <c r="T55" i="30" s="1"/>
  <c r="U55" i="30" s="1"/>
  <c r="R58" i="30"/>
  <c r="R56" i="30"/>
  <c r="R57" i="30"/>
  <c r="T54" i="30"/>
  <c r="R166" i="30"/>
  <c r="T163" i="30"/>
  <c r="R167" i="30"/>
  <c r="R164" i="30"/>
  <c r="T164" i="30" s="1"/>
  <c r="U164" i="30" s="1"/>
  <c r="R165" i="30"/>
  <c r="T280" i="30"/>
  <c r="R284" i="30"/>
  <c r="R283" i="30"/>
  <c r="R281" i="30"/>
  <c r="T281" i="30" s="1"/>
  <c r="U281" i="30" s="1"/>
  <c r="R282" i="30"/>
  <c r="R390" i="30"/>
  <c r="T390" i="30" s="1"/>
  <c r="U390" i="30" s="1"/>
  <c r="R391" i="30"/>
  <c r="R392" i="30"/>
  <c r="T389" i="30"/>
  <c r="R393" i="30"/>
  <c r="R203" i="30"/>
  <c r="R200" i="30"/>
  <c r="T200" i="30" s="1"/>
  <c r="U200" i="30" s="1"/>
  <c r="R201" i="30"/>
  <c r="T199" i="30"/>
  <c r="R202" i="30"/>
  <c r="S475" i="30"/>
  <c r="S66" i="30"/>
  <c r="S64" i="30"/>
  <c r="S65" i="30"/>
  <c r="S67" i="30"/>
  <c r="R174" i="30"/>
  <c r="R175" i="30"/>
  <c r="T172" i="30"/>
  <c r="R173" i="30"/>
  <c r="T173" i="30" s="1"/>
  <c r="U173" i="30" s="1"/>
  <c r="R176" i="30"/>
  <c r="R291" i="30"/>
  <c r="T289" i="30"/>
  <c r="R292" i="30"/>
  <c r="R293" i="30"/>
  <c r="R290" i="30"/>
  <c r="T290" i="30" s="1"/>
  <c r="U290" i="30" s="1"/>
  <c r="R402" i="30"/>
  <c r="T398" i="30"/>
  <c r="R399" i="30"/>
  <c r="T399" i="30" s="1"/>
  <c r="U399" i="30" s="1"/>
  <c r="R400" i="30"/>
  <c r="R401" i="30"/>
  <c r="R93" i="30"/>
  <c r="R92" i="30"/>
  <c r="R94" i="30"/>
  <c r="T90" i="30"/>
  <c r="R91" i="30"/>
  <c r="T91" i="30" s="1"/>
  <c r="U91" i="30" s="1"/>
  <c r="R266" i="30"/>
  <c r="R263" i="30"/>
  <c r="T263" i="30" s="1"/>
  <c r="U263" i="30" s="1"/>
  <c r="R264" i="30"/>
  <c r="T262" i="30"/>
  <c r="R265" i="30"/>
  <c r="R74" i="30"/>
  <c r="T72" i="30"/>
  <c r="R75" i="30"/>
  <c r="R76" i="30"/>
  <c r="R73" i="30"/>
  <c r="T73" i="30" s="1"/>
  <c r="U73" i="30" s="1"/>
  <c r="R183" i="30"/>
  <c r="T181" i="30"/>
  <c r="R184" i="30"/>
  <c r="R182" i="30"/>
  <c r="T182" i="30" s="1"/>
  <c r="U182" i="30" s="1"/>
  <c r="R185" i="30"/>
  <c r="R300" i="30"/>
  <c r="R301" i="30"/>
  <c r="T298" i="30"/>
  <c r="R302" i="30"/>
  <c r="R299" i="30"/>
  <c r="T299" i="30" s="1"/>
  <c r="U299" i="30" s="1"/>
  <c r="R419" i="30"/>
  <c r="R420" i="30"/>
  <c r="T416" i="30"/>
  <c r="R417" i="30"/>
  <c r="T417" i="30" s="1"/>
  <c r="U417" i="30" s="1"/>
  <c r="R418" i="30"/>
  <c r="S485" i="30"/>
  <c r="S101" i="30"/>
  <c r="S103" i="30"/>
  <c r="S102" i="30"/>
  <c r="S100" i="30"/>
  <c r="T317" i="30"/>
  <c r="R318" i="30"/>
  <c r="T318" i="30" s="1"/>
  <c r="U318" i="30" s="1"/>
  <c r="R319" i="30"/>
  <c r="R320" i="30"/>
  <c r="R321" i="30"/>
  <c r="R330" i="30"/>
  <c r="T326" i="30"/>
  <c r="R327" i="30"/>
  <c r="T327" i="30" s="1"/>
  <c r="U327" i="30" s="1"/>
  <c r="R328" i="30"/>
  <c r="R329" i="30"/>
  <c r="R129" i="30"/>
  <c r="R130" i="30"/>
  <c r="T127" i="30"/>
  <c r="R131" i="30"/>
  <c r="R128" i="30"/>
  <c r="T128" i="30" s="1"/>
  <c r="U128" i="30" s="1"/>
  <c r="R373" i="30"/>
  <c r="R374" i="30"/>
  <c r="R375" i="30"/>
  <c r="R372" i="30"/>
  <c r="T372" i="30" s="1"/>
  <c r="U372" i="30" s="1"/>
  <c r="T371" i="30"/>
  <c r="R84" i="30"/>
  <c r="T81" i="30"/>
  <c r="R85" i="30"/>
  <c r="R82" i="30"/>
  <c r="T82" i="30" s="1"/>
  <c r="U82" i="30" s="1"/>
  <c r="R83" i="30"/>
  <c r="R193" i="30"/>
  <c r="R192" i="30"/>
  <c r="T190" i="30"/>
  <c r="R194" i="30"/>
  <c r="R191" i="30"/>
  <c r="T191" i="30" s="1"/>
  <c r="U191" i="30" s="1"/>
  <c r="R455" i="30"/>
  <c r="R309" i="30"/>
  <c r="T309" i="30" s="1"/>
  <c r="U309" i="30" s="1"/>
  <c r="T308" i="30"/>
  <c r="R310" i="30"/>
  <c r="R311" i="30"/>
  <c r="R312" i="30"/>
  <c r="R429" i="30"/>
  <c r="T425" i="30"/>
  <c r="R426" i="30"/>
  <c r="T426" i="30" s="1"/>
  <c r="U426" i="30" s="1"/>
  <c r="R427" i="30"/>
  <c r="R428" i="30"/>
  <c r="R485" i="30"/>
  <c r="R102" i="30"/>
  <c r="R101" i="30"/>
  <c r="R103" i="30"/>
  <c r="R100" i="30"/>
  <c r="R475" i="30"/>
  <c r="R435" i="30"/>
  <c r="R64" i="30"/>
  <c r="R66" i="30"/>
  <c r="R67" i="30"/>
  <c r="R65" i="30"/>
  <c r="Q47" i="30"/>
  <c r="Q49" i="30"/>
  <c r="T45" i="30"/>
  <c r="Q48" i="30"/>
  <c r="Q46" i="30"/>
  <c r="Q495" i="30"/>
  <c r="Q30" i="30"/>
  <c r="Q31" i="30"/>
  <c r="Q29" i="30"/>
  <c r="T27" i="30"/>
  <c r="Q28" i="30"/>
  <c r="Q485" i="30"/>
  <c r="T99" i="30"/>
  <c r="Q103" i="30"/>
  <c r="Q102" i="30"/>
  <c r="Q101" i="30"/>
  <c r="Q100" i="30"/>
  <c r="Q435" i="30"/>
  <c r="Q475" i="30"/>
  <c r="T63" i="30"/>
  <c r="Q67" i="30"/>
  <c r="Q66" i="30"/>
  <c r="Q65" i="30"/>
  <c r="Q64" i="30"/>
  <c r="O49" i="30"/>
  <c r="O48" i="30"/>
  <c r="O47" i="30"/>
  <c r="O46" i="30"/>
  <c r="O495" i="30"/>
  <c r="O31" i="30"/>
  <c r="O30" i="30"/>
  <c r="O29" i="30"/>
  <c r="O28" i="30"/>
  <c r="O485" i="30"/>
  <c r="O103" i="30"/>
  <c r="O100" i="30"/>
  <c r="O102" i="30"/>
  <c r="O101" i="30"/>
  <c r="O475" i="30"/>
  <c r="O435" i="30"/>
  <c r="O65" i="30"/>
  <c r="O67" i="30"/>
  <c r="O64" i="30"/>
  <c r="O66" i="30"/>
  <c r="N49" i="30"/>
  <c r="N47" i="30"/>
  <c r="N48" i="30"/>
  <c r="N46" i="30"/>
  <c r="N495" i="30"/>
  <c r="N29" i="30"/>
  <c r="N31" i="30"/>
  <c r="N28" i="30"/>
  <c r="N30" i="30"/>
  <c r="N485" i="30"/>
  <c r="N103" i="30"/>
  <c r="N101" i="30"/>
  <c r="N102" i="30"/>
  <c r="N100" i="30"/>
  <c r="N475" i="30"/>
  <c r="N435" i="30"/>
  <c r="N66" i="30"/>
  <c r="N64" i="30"/>
  <c r="N65" i="30"/>
  <c r="N67" i="30"/>
  <c r="M48" i="30"/>
  <c r="P45" i="30"/>
  <c r="M49" i="30"/>
  <c r="M47" i="30"/>
  <c r="M46" i="30"/>
  <c r="M495" i="30"/>
  <c r="M31" i="30"/>
  <c r="M28" i="30"/>
  <c r="M29" i="30"/>
  <c r="M30" i="30"/>
  <c r="P27" i="30"/>
  <c r="M485" i="30"/>
  <c r="M102" i="30"/>
  <c r="M103" i="30"/>
  <c r="P99" i="30"/>
  <c r="M100" i="30"/>
  <c r="M101" i="30"/>
  <c r="M475" i="30"/>
  <c r="M435" i="30"/>
  <c r="M66" i="30"/>
  <c r="M64" i="30"/>
  <c r="M67" i="30"/>
  <c r="P63" i="30"/>
  <c r="M65" i="30"/>
  <c r="J48" i="30"/>
  <c r="J47" i="30"/>
  <c r="J46" i="30"/>
  <c r="J49" i="30"/>
  <c r="J30" i="30"/>
  <c r="J29" i="30"/>
  <c r="J28" i="30"/>
  <c r="J31" i="30"/>
  <c r="J101" i="30"/>
  <c r="J103" i="30"/>
  <c r="J100" i="30"/>
  <c r="J102" i="30"/>
  <c r="J65" i="30"/>
  <c r="J66" i="30"/>
  <c r="J64" i="30"/>
  <c r="J67" i="30"/>
  <c r="I47" i="30"/>
  <c r="I46" i="30"/>
  <c r="I49" i="30"/>
  <c r="I48" i="30"/>
  <c r="I31" i="30"/>
  <c r="I29" i="30"/>
  <c r="I30" i="30"/>
  <c r="I28" i="30"/>
  <c r="I102" i="30"/>
  <c r="I103" i="30"/>
  <c r="I100" i="30"/>
  <c r="I101" i="30"/>
  <c r="I67" i="30"/>
  <c r="I64" i="30"/>
  <c r="I66" i="30"/>
  <c r="I65" i="30"/>
  <c r="Z5" i="49"/>
  <c r="J58" i="30"/>
  <c r="J57" i="30"/>
  <c r="J56" i="30"/>
  <c r="J55" i="30"/>
  <c r="I58" i="30"/>
  <c r="I57" i="30"/>
  <c r="I56" i="30"/>
  <c r="I55" i="30"/>
  <c r="J302" i="30"/>
  <c r="J301" i="30"/>
  <c r="J300" i="30"/>
  <c r="J299" i="30"/>
  <c r="J284" i="30"/>
  <c r="J283" i="30"/>
  <c r="J282" i="30"/>
  <c r="J281" i="30"/>
  <c r="J275" i="30"/>
  <c r="J274" i="30"/>
  <c r="J273" i="30"/>
  <c r="J272" i="30"/>
  <c r="J266" i="30"/>
  <c r="J265" i="30"/>
  <c r="J264" i="30"/>
  <c r="J263" i="30"/>
  <c r="J176" i="30"/>
  <c r="J175" i="30"/>
  <c r="J174" i="30"/>
  <c r="J173" i="30"/>
  <c r="I302" i="30"/>
  <c r="I301" i="30"/>
  <c r="I300" i="30"/>
  <c r="I299" i="30"/>
  <c r="I284" i="30"/>
  <c r="I283" i="30"/>
  <c r="I282" i="30"/>
  <c r="I281" i="30"/>
  <c r="I275" i="30"/>
  <c r="I274" i="30"/>
  <c r="I273" i="30"/>
  <c r="I272" i="30"/>
  <c r="I266" i="30"/>
  <c r="I265" i="30"/>
  <c r="I264" i="30"/>
  <c r="I263" i="30"/>
  <c r="I176" i="30"/>
  <c r="I175" i="30"/>
  <c r="I174" i="30"/>
  <c r="I173" i="30"/>
  <c r="H31" i="30"/>
  <c r="H30" i="30"/>
  <c r="H29" i="30"/>
  <c r="H28" i="30"/>
  <c r="K27" i="30"/>
  <c r="H49" i="30"/>
  <c r="H48" i="30"/>
  <c r="H47" i="30"/>
  <c r="H46" i="30"/>
  <c r="K45" i="30"/>
  <c r="H58" i="30"/>
  <c r="H57" i="30"/>
  <c r="H56" i="30"/>
  <c r="H55" i="30"/>
  <c r="K54" i="30"/>
  <c r="H67" i="30"/>
  <c r="H66" i="30"/>
  <c r="H65" i="30"/>
  <c r="H64" i="30"/>
  <c r="K63" i="30"/>
  <c r="H94" i="30"/>
  <c r="H93" i="30"/>
  <c r="H92" i="30"/>
  <c r="H91" i="30"/>
  <c r="K91" i="30" s="1"/>
  <c r="K90" i="30"/>
  <c r="H103" i="30"/>
  <c r="H102" i="30"/>
  <c r="H101" i="30"/>
  <c r="H100" i="30"/>
  <c r="K99" i="30"/>
  <c r="H112" i="30"/>
  <c r="H111" i="30"/>
  <c r="H110" i="30"/>
  <c r="H109" i="30"/>
  <c r="K109" i="30" s="1"/>
  <c r="K108" i="30"/>
  <c r="H122" i="30"/>
  <c r="H121" i="30"/>
  <c r="H120" i="30"/>
  <c r="H119" i="30"/>
  <c r="K118" i="30"/>
  <c r="H131" i="30"/>
  <c r="H130" i="30"/>
  <c r="H129" i="30"/>
  <c r="H128" i="30"/>
  <c r="K128" i="30" s="1"/>
  <c r="K127" i="30"/>
  <c r="AG136" i="30"/>
  <c r="AH136" i="30"/>
  <c r="AE136" i="30"/>
  <c r="AF136" i="30"/>
  <c r="AB136" i="30"/>
  <c r="AD136" i="30"/>
  <c r="AC136" i="30"/>
  <c r="AA136" i="30"/>
  <c r="Z136" i="30"/>
  <c r="H140" i="30"/>
  <c r="H139" i="30"/>
  <c r="H138" i="30"/>
  <c r="H137" i="30"/>
  <c r="K136" i="30"/>
  <c r="H149" i="30"/>
  <c r="H148" i="30"/>
  <c r="H147" i="30"/>
  <c r="H146" i="30"/>
  <c r="K145" i="30"/>
  <c r="H158" i="30"/>
  <c r="H157" i="30"/>
  <c r="H156" i="30"/>
  <c r="H155" i="30"/>
  <c r="K154" i="30"/>
  <c r="H167" i="30"/>
  <c r="H166" i="30"/>
  <c r="H165" i="30"/>
  <c r="H164" i="30"/>
  <c r="K164" i="30" s="1"/>
  <c r="K163" i="30"/>
  <c r="H176" i="30"/>
  <c r="H175" i="30"/>
  <c r="H174" i="30"/>
  <c r="H173" i="30"/>
  <c r="K172" i="30"/>
  <c r="H185" i="30"/>
  <c r="H184" i="30"/>
  <c r="H183" i="30"/>
  <c r="H182" i="30"/>
  <c r="K181" i="30"/>
  <c r="H203" i="30"/>
  <c r="H202" i="30"/>
  <c r="H201" i="30"/>
  <c r="H200" i="30"/>
  <c r="K199" i="30"/>
  <c r="H212" i="30"/>
  <c r="H211" i="30"/>
  <c r="H210" i="30"/>
  <c r="H209" i="30"/>
  <c r="K208" i="30"/>
  <c r="H221" i="30"/>
  <c r="H220" i="30"/>
  <c r="H219" i="30"/>
  <c r="H218" i="30"/>
  <c r="K217" i="30"/>
  <c r="H230" i="30"/>
  <c r="H229" i="30"/>
  <c r="H228" i="30"/>
  <c r="H227" i="30"/>
  <c r="K226" i="30"/>
  <c r="H239" i="30"/>
  <c r="H238" i="30"/>
  <c r="H237" i="30"/>
  <c r="H236" i="30"/>
  <c r="K235" i="30"/>
  <c r="H266" i="30"/>
  <c r="H265" i="30"/>
  <c r="H264" i="30"/>
  <c r="H263" i="30"/>
  <c r="K262" i="30"/>
  <c r="H275" i="30"/>
  <c r="H274" i="30"/>
  <c r="H273" i="30"/>
  <c r="H272" i="30"/>
  <c r="K271" i="30"/>
  <c r="H284" i="30"/>
  <c r="H283" i="30"/>
  <c r="H282" i="30"/>
  <c r="H281" i="30"/>
  <c r="K280" i="30"/>
  <c r="H302" i="30"/>
  <c r="H301" i="30"/>
  <c r="H300" i="30"/>
  <c r="H299" i="30"/>
  <c r="K298" i="30"/>
  <c r="H455" i="30"/>
  <c r="H312" i="30"/>
  <c r="H311" i="30"/>
  <c r="H310" i="30"/>
  <c r="H309" i="30"/>
  <c r="K308" i="30"/>
  <c r="H321" i="30"/>
  <c r="H320" i="30"/>
  <c r="H319" i="30"/>
  <c r="H318" i="30"/>
  <c r="K317" i="30"/>
  <c r="H330" i="30"/>
  <c r="H329" i="30"/>
  <c r="H328" i="30"/>
  <c r="H327" i="30"/>
  <c r="K326" i="30"/>
  <c r="AH335" i="30"/>
  <c r="AF335" i="30"/>
  <c r="AG335" i="30"/>
  <c r="AD335" i="30"/>
  <c r="AE335" i="30"/>
  <c r="AB335" i="30"/>
  <c r="AC335" i="30"/>
  <c r="Z335" i="30"/>
  <c r="AA335" i="30"/>
  <c r="H339" i="30"/>
  <c r="H338" i="30"/>
  <c r="H337" i="30"/>
  <c r="H336" i="30"/>
  <c r="K335" i="30"/>
  <c r="AF344" i="30"/>
  <c r="AH344" i="30"/>
  <c r="AG344" i="30"/>
  <c r="AD344" i="30"/>
  <c r="AE344" i="30"/>
  <c r="AA344" i="30"/>
  <c r="AC344" i="30"/>
  <c r="AB344" i="30"/>
  <c r="Z344" i="30"/>
  <c r="H348" i="30"/>
  <c r="H347" i="30"/>
  <c r="H346" i="30"/>
  <c r="H345" i="30"/>
  <c r="K344" i="30"/>
  <c r="AF353" i="30"/>
  <c r="AG353" i="30"/>
  <c r="AH353" i="30"/>
  <c r="AD353" i="30"/>
  <c r="AE353" i="30"/>
  <c r="AA353" i="30"/>
  <c r="AB353" i="30"/>
  <c r="AC353" i="30"/>
  <c r="Z353" i="30"/>
  <c r="H357" i="30"/>
  <c r="H356" i="30"/>
  <c r="H355" i="30"/>
  <c r="H354" i="30"/>
  <c r="K353" i="30"/>
  <c r="H366" i="30"/>
  <c r="H365" i="30"/>
  <c r="H364" i="30"/>
  <c r="H363" i="30"/>
  <c r="K362" i="30"/>
  <c r="AG371" i="30"/>
  <c r="AH371" i="30"/>
  <c r="AF371" i="30"/>
  <c r="AD371" i="30"/>
  <c r="AE371" i="30"/>
  <c r="AA371" i="30"/>
  <c r="AB371" i="30"/>
  <c r="AC371" i="30"/>
  <c r="Z371" i="30"/>
  <c r="H375" i="30"/>
  <c r="H374" i="30"/>
  <c r="H373" i="30"/>
  <c r="H372" i="30"/>
  <c r="K371" i="30"/>
  <c r="H384" i="30"/>
  <c r="H383" i="30"/>
  <c r="H382" i="30"/>
  <c r="H381" i="30"/>
  <c r="K380" i="30"/>
  <c r="H393" i="30"/>
  <c r="H392" i="30"/>
  <c r="H391" i="30"/>
  <c r="H390" i="30"/>
  <c r="K390" i="30" s="1"/>
  <c r="K389" i="30"/>
  <c r="H402" i="30"/>
  <c r="H401" i="30"/>
  <c r="H400" i="30"/>
  <c r="H399" i="30"/>
  <c r="K399" i="30" s="1"/>
  <c r="K398" i="30"/>
  <c r="H420" i="30"/>
  <c r="H419" i="30"/>
  <c r="H418" i="30"/>
  <c r="H417" i="30"/>
  <c r="K416" i="30"/>
  <c r="AF425" i="30"/>
  <c r="AH425" i="30"/>
  <c r="AG425" i="30"/>
  <c r="AD425" i="30"/>
  <c r="AE425" i="30"/>
  <c r="AA425" i="30"/>
  <c r="AC425" i="30"/>
  <c r="AB425" i="30"/>
  <c r="Z425" i="30"/>
  <c r="H429" i="30"/>
  <c r="H428" i="30"/>
  <c r="H427" i="30"/>
  <c r="H426" i="30"/>
  <c r="K425" i="30"/>
  <c r="H191" i="30"/>
  <c r="H192" i="30"/>
  <c r="H193" i="30"/>
  <c r="K190" i="30"/>
  <c r="H194" i="30"/>
  <c r="J495" i="30"/>
  <c r="J40" i="30"/>
  <c r="J39" i="30"/>
  <c r="J38" i="30"/>
  <c r="J37" i="30"/>
  <c r="I495" i="30"/>
  <c r="I40" i="30"/>
  <c r="I39" i="30"/>
  <c r="I38" i="30"/>
  <c r="I37" i="30"/>
  <c r="J485" i="30"/>
  <c r="J445" i="30"/>
  <c r="J257" i="30"/>
  <c r="J256" i="30"/>
  <c r="J255" i="30"/>
  <c r="J254" i="30"/>
  <c r="J293" i="30"/>
  <c r="J292" i="30"/>
  <c r="J291" i="30"/>
  <c r="J290" i="30"/>
  <c r="J475" i="30"/>
  <c r="J435" i="30"/>
  <c r="J76" i="30"/>
  <c r="J75" i="30"/>
  <c r="J74" i="30"/>
  <c r="J73" i="30"/>
  <c r="I293" i="30"/>
  <c r="I292" i="30"/>
  <c r="I291" i="30"/>
  <c r="I290" i="30"/>
  <c r="I485" i="30"/>
  <c r="I445" i="30"/>
  <c r="I257" i="30"/>
  <c r="I256" i="30"/>
  <c r="I255" i="30"/>
  <c r="I254" i="30"/>
  <c r="I85" i="30"/>
  <c r="I84" i="30"/>
  <c r="I83" i="30"/>
  <c r="I82" i="30"/>
  <c r="I475" i="30"/>
  <c r="I435" i="30"/>
  <c r="I76" i="30"/>
  <c r="I75" i="30"/>
  <c r="I74" i="30"/>
  <c r="I73" i="30"/>
  <c r="H293" i="30"/>
  <c r="H292" i="30"/>
  <c r="H291" i="30"/>
  <c r="H290" i="30"/>
  <c r="K289" i="30"/>
  <c r="H445" i="30"/>
  <c r="H485" i="30"/>
  <c r="H257" i="30"/>
  <c r="H256" i="30"/>
  <c r="H255" i="30"/>
  <c r="H254" i="30"/>
  <c r="K253" i="30"/>
  <c r="H85" i="30"/>
  <c r="H84" i="30"/>
  <c r="H83" i="30"/>
  <c r="H82" i="30"/>
  <c r="K81" i="30"/>
  <c r="H475" i="30"/>
  <c r="H76" i="30"/>
  <c r="H75" i="30"/>
  <c r="H74" i="30"/>
  <c r="H73" i="30"/>
  <c r="K72" i="30"/>
  <c r="H495" i="30"/>
  <c r="H435" i="30"/>
  <c r="H40" i="30"/>
  <c r="H39" i="30"/>
  <c r="H38" i="30"/>
  <c r="H37" i="30"/>
  <c r="K36" i="30"/>
  <c r="E19" i="30"/>
  <c r="X19" i="30" s="1"/>
  <c r="E20" i="30"/>
  <c r="E21" i="30"/>
  <c r="F445" i="30"/>
  <c r="F455" i="30"/>
  <c r="F393" i="30"/>
  <c r="F390" i="30"/>
  <c r="F391" i="30"/>
  <c r="F392" i="30"/>
  <c r="X99" i="30"/>
  <c r="E103" i="30"/>
  <c r="E102" i="30"/>
  <c r="E101" i="30"/>
  <c r="E100" i="30"/>
  <c r="X100" i="30" s="1"/>
  <c r="X63" i="30"/>
  <c r="E67" i="30"/>
  <c r="E66" i="30"/>
  <c r="E65" i="30"/>
  <c r="E64" i="30"/>
  <c r="X64" i="30" s="1"/>
  <c r="X45" i="30"/>
  <c r="E49" i="30"/>
  <c r="E48" i="30"/>
  <c r="E47" i="30"/>
  <c r="E46" i="30"/>
  <c r="X46" i="30" s="1"/>
  <c r="X27" i="30"/>
  <c r="E31" i="30"/>
  <c r="E30" i="30"/>
  <c r="E29" i="30"/>
  <c r="E28" i="30"/>
  <c r="X28" i="30" s="1"/>
  <c r="X13" i="30"/>
  <c r="X12" i="30"/>
  <c r="X11" i="30"/>
  <c r="X108" i="30"/>
  <c r="E112" i="30"/>
  <c r="E111" i="30"/>
  <c r="E110" i="30"/>
  <c r="E109" i="30"/>
  <c r="X109" i="30" s="1"/>
  <c r="X36" i="30"/>
  <c r="E40" i="30"/>
  <c r="E39" i="30"/>
  <c r="E38" i="30"/>
  <c r="E37" i="30"/>
  <c r="X37" i="30" s="1"/>
  <c r="X21" i="30"/>
  <c r="X22" i="30"/>
  <c r="X20" i="30"/>
  <c r="X81" i="30"/>
  <c r="E85" i="30"/>
  <c r="E84" i="30"/>
  <c r="E83" i="30"/>
  <c r="E82" i="30"/>
  <c r="X82" i="30" s="1"/>
  <c r="X72" i="30"/>
  <c r="E76" i="30"/>
  <c r="E75" i="30"/>
  <c r="E74" i="30"/>
  <c r="E73" i="30"/>
  <c r="X73" i="30" s="1"/>
  <c r="F19" i="30"/>
  <c r="AA389" i="30"/>
  <c r="AB389" i="30"/>
  <c r="AC389" i="30"/>
  <c r="Z389" i="30"/>
  <c r="Y389" i="30"/>
  <c r="AD389" i="30"/>
  <c r="AE389" i="30"/>
  <c r="AG389" i="30"/>
  <c r="AF389" i="30"/>
  <c r="X389" i="30"/>
  <c r="AH389" i="30"/>
  <c r="E393" i="30"/>
  <c r="E392" i="30"/>
  <c r="E391" i="30"/>
  <c r="E390" i="30"/>
  <c r="G389" i="30"/>
  <c r="Y362" i="30"/>
  <c r="X362" i="30"/>
  <c r="Z362" i="30"/>
  <c r="AB362" i="30"/>
  <c r="AG362" i="30"/>
  <c r="AE362" i="30"/>
  <c r="AA362" i="30"/>
  <c r="AC362" i="30"/>
  <c r="AH362" i="30"/>
  <c r="AF362" i="30"/>
  <c r="AD362" i="30"/>
  <c r="G362" i="30"/>
  <c r="E366" i="30"/>
  <c r="E365" i="30"/>
  <c r="E364" i="30"/>
  <c r="E363" i="30"/>
  <c r="AC398" i="30"/>
  <c r="AD398" i="30"/>
  <c r="AB398" i="30"/>
  <c r="AE398" i="30"/>
  <c r="AH398" i="30"/>
  <c r="AF398" i="30"/>
  <c r="X398" i="30"/>
  <c r="AG398" i="30"/>
  <c r="Z398" i="30"/>
  <c r="Y398" i="30"/>
  <c r="AA398" i="30"/>
  <c r="G398" i="30"/>
  <c r="E402" i="30"/>
  <c r="E401" i="30"/>
  <c r="E400" i="30"/>
  <c r="E399" i="30"/>
  <c r="AF326" i="30"/>
  <c r="AH326" i="30"/>
  <c r="AG326" i="30"/>
  <c r="Z326" i="30"/>
  <c r="Y326" i="30"/>
  <c r="AA326" i="30"/>
  <c r="X326" i="30"/>
  <c r="AD326" i="30"/>
  <c r="AC326" i="30"/>
  <c r="AE326" i="30"/>
  <c r="AB326" i="30"/>
  <c r="E329" i="30"/>
  <c r="G326" i="30"/>
  <c r="E330" i="30"/>
  <c r="E328" i="30"/>
  <c r="E327" i="30"/>
  <c r="AB317" i="30"/>
  <c r="X317" i="30"/>
  <c r="AC317" i="30"/>
  <c r="AG317" i="30"/>
  <c r="Z317" i="30"/>
  <c r="AA317" i="30"/>
  <c r="AH317" i="30"/>
  <c r="AF317" i="30"/>
  <c r="AD317" i="30"/>
  <c r="AE317" i="30"/>
  <c r="Y317" i="30"/>
  <c r="E321" i="30"/>
  <c r="E320" i="30"/>
  <c r="E319" i="30"/>
  <c r="E318" i="30"/>
  <c r="G317" i="30"/>
  <c r="AG380" i="30"/>
  <c r="AE380" i="30"/>
  <c r="AA380" i="30"/>
  <c r="Y380" i="30"/>
  <c r="X380" i="30"/>
  <c r="AC380" i="30"/>
  <c r="Z380" i="30"/>
  <c r="AB380" i="30"/>
  <c r="AH380" i="30"/>
  <c r="AD380" i="30"/>
  <c r="AF380" i="30"/>
  <c r="E384" i="30"/>
  <c r="E383" i="30"/>
  <c r="E382" i="30"/>
  <c r="E381" i="30"/>
  <c r="G380" i="30"/>
  <c r="AB308" i="30"/>
  <c r="AF308" i="30"/>
  <c r="AC308" i="30"/>
  <c r="X308" i="30"/>
  <c r="AA308" i="30"/>
  <c r="AH308" i="30"/>
  <c r="AD308" i="30"/>
  <c r="AE308" i="30"/>
  <c r="Y308" i="30"/>
  <c r="AG308" i="30"/>
  <c r="Z308" i="30"/>
  <c r="E312" i="30"/>
  <c r="G308" i="30"/>
  <c r="E311" i="30"/>
  <c r="E310" i="30"/>
  <c r="E309" i="30"/>
  <c r="E455" i="30"/>
  <c r="Z416" i="30"/>
  <c r="AD416" i="30"/>
  <c r="AE416" i="30"/>
  <c r="AA416" i="30"/>
  <c r="AC416" i="30"/>
  <c r="Y416" i="30"/>
  <c r="AB416" i="30"/>
  <c r="X416" i="30"/>
  <c r="AG416" i="30"/>
  <c r="AH416" i="30"/>
  <c r="AF416" i="30"/>
  <c r="G416" i="30"/>
  <c r="E420" i="30"/>
  <c r="E419" i="30"/>
  <c r="E418" i="30"/>
  <c r="E417" i="30"/>
  <c r="AD289" i="30"/>
  <c r="AA289" i="30"/>
  <c r="Z289" i="30"/>
  <c r="AE289" i="30"/>
  <c r="AG289" i="30"/>
  <c r="Y289" i="30"/>
  <c r="AF289" i="30"/>
  <c r="AB289" i="30"/>
  <c r="X289" i="30"/>
  <c r="AH289" i="30"/>
  <c r="AC289" i="30"/>
  <c r="E293" i="30"/>
  <c r="E292" i="30"/>
  <c r="E291" i="30"/>
  <c r="E290" i="30"/>
  <c r="G289" i="30"/>
  <c r="E182" i="30"/>
  <c r="E183" i="30"/>
  <c r="E184" i="30"/>
  <c r="E185" i="30"/>
  <c r="AG298" i="30"/>
  <c r="AB298" i="30"/>
  <c r="Z298" i="30"/>
  <c r="AH298" i="30"/>
  <c r="AD298" i="30"/>
  <c r="AC298" i="30"/>
  <c r="AA298" i="30"/>
  <c r="AF298" i="30"/>
  <c r="AE298" i="30"/>
  <c r="Y298" i="30"/>
  <c r="X298" i="30"/>
  <c r="E301" i="30"/>
  <c r="E302" i="30"/>
  <c r="E300" i="30"/>
  <c r="E299" i="30"/>
  <c r="G298" i="30"/>
  <c r="E219" i="30"/>
  <c r="E220" i="30"/>
  <c r="E221" i="30"/>
  <c r="E218" i="30"/>
  <c r="X226" i="30"/>
  <c r="E227" i="30"/>
  <c r="X227" i="30" s="1"/>
  <c r="E228" i="30"/>
  <c r="E229" i="30"/>
  <c r="E230" i="30"/>
  <c r="X235" i="30"/>
  <c r="E236" i="30"/>
  <c r="X236" i="30" s="1"/>
  <c r="E237" i="30"/>
  <c r="E238" i="30"/>
  <c r="E239" i="30"/>
  <c r="E485" i="30"/>
  <c r="AA253" i="30"/>
  <c r="Z253" i="30"/>
  <c r="AF253" i="30"/>
  <c r="AB253" i="30"/>
  <c r="AH253" i="30"/>
  <c r="AC253" i="30"/>
  <c r="AE253" i="30"/>
  <c r="AG253" i="30"/>
  <c r="AD253" i="30"/>
  <c r="Y253" i="30"/>
  <c r="X253" i="30"/>
  <c r="G253" i="30"/>
  <c r="E257" i="30"/>
  <c r="E256" i="30"/>
  <c r="E255" i="30"/>
  <c r="E254" i="30"/>
  <c r="AH262" i="30"/>
  <c r="AG262" i="30"/>
  <c r="Y262" i="30"/>
  <c r="AA262" i="30"/>
  <c r="X262" i="30"/>
  <c r="Z262" i="30"/>
  <c r="AD262" i="30"/>
  <c r="AE262" i="30"/>
  <c r="AB262" i="30"/>
  <c r="AF262" i="30"/>
  <c r="AC262" i="30"/>
  <c r="E266" i="30"/>
  <c r="E265" i="30"/>
  <c r="E264" i="30"/>
  <c r="E263" i="30"/>
  <c r="G262" i="30"/>
  <c r="AE271" i="30"/>
  <c r="Y271" i="30"/>
  <c r="AH271" i="30"/>
  <c r="X271" i="30"/>
  <c r="AB271" i="30"/>
  <c r="AA271" i="30"/>
  <c r="AC271" i="30"/>
  <c r="Z271" i="30"/>
  <c r="AF271" i="30"/>
  <c r="AG271" i="30"/>
  <c r="AD271" i="30"/>
  <c r="E275" i="30"/>
  <c r="E274" i="30"/>
  <c r="E273" i="30"/>
  <c r="E272" i="30"/>
  <c r="G271" i="30"/>
  <c r="AD280" i="30"/>
  <c r="AE280" i="30"/>
  <c r="AB280" i="30"/>
  <c r="AG280" i="30"/>
  <c r="AC280" i="30"/>
  <c r="AF280" i="30"/>
  <c r="X280" i="30"/>
  <c r="AH280" i="30"/>
  <c r="Y280" i="30"/>
  <c r="Z280" i="30"/>
  <c r="AA280" i="30"/>
  <c r="G280" i="30"/>
  <c r="E284" i="30"/>
  <c r="E283" i="30"/>
  <c r="E282" i="30"/>
  <c r="E281" i="30"/>
  <c r="X172" i="30"/>
  <c r="E173" i="30"/>
  <c r="X173" i="30" s="1"/>
  <c r="E174" i="30"/>
  <c r="E175" i="30"/>
  <c r="E176" i="30"/>
  <c r="X190" i="30"/>
  <c r="E191" i="30"/>
  <c r="X191" i="30" s="1"/>
  <c r="E192" i="30"/>
  <c r="E193" i="30"/>
  <c r="E194" i="30"/>
  <c r="X127" i="30"/>
  <c r="E131" i="30"/>
  <c r="E128" i="30"/>
  <c r="X128" i="30" s="1"/>
  <c r="E129" i="30"/>
  <c r="E130" i="30"/>
  <c r="X208" i="30"/>
  <c r="E209" i="30"/>
  <c r="X209" i="30" s="1"/>
  <c r="E210" i="30"/>
  <c r="E212" i="30"/>
  <c r="E211" i="30"/>
  <c r="E475" i="30"/>
  <c r="E200" i="30"/>
  <c r="E201" i="30"/>
  <c r="E202" i="30"/>
  <c r="E203" i="30"/>
  <c r="X163" i="30"/>
  <c r="E165" i="30"/>
  <c r="E166" i="30"/>
  <c r="E167" i="30"/>
  <c r="E164" i="30"/>
  <c r="X164" i="30" s="1"/>
  <c r="X154" i="30"/>
  <c r="E155" i="30"/>
  <c r="X155" i="30" s="1"/>
  <c r="E156" i="30"/>
  <c r="E157" i="30"/>
  <c r="E158" i="30"/>
  <c r="E445" i="30"/>
  <c r="X145" i="30"/>
  <c r="E146" i="30"/>
  <c r="X146" i="30" s="1"/>
  <c r="E147" i="30"/>
  <c r="E148" i="30"/>
  <c r="E149" i="30"/>
  <c r="AC27" i="30"/>
  <c r="AE27" i="30"/>
  <c r="Z27" i="30"/>
  <c r="AG27" i="30"/>
  <c r="AD27" i="30"/>
  <c r="AH27" i="30"/>
  <c r="Y27" i="30"/>
  <c r="AF27" i="30"/>
  <c r="AA27" i="30"/>
  <c r="AB27" i="30"/>
  <c r="F28" i="30"/>
  <c r="G27" i="30"/>
  <c r="F31" i="30"/>
  <c r="F30" i="30"/>
  <c r="AE154" i="30"/>
  <c r="Z154" i="30"/>
  <c r="Y154" i="30"/>
  <c r="AD154" i="30"/>
  <c r="AF154" i="30"/>
  <c r="AB154" i="30"/>
  <c r="AC154" i="30"/>
  <c r="AG154" i="30"/>
  <c r="AH154" i="30"/>
  <c r="AA154" i="30"/>
  <c r="G154" i="30"/>
  <c r="F158" i="30"/>
  <c r="F157" i="30"/>
  <c r="F156" i="30"/>
  <c r="F155" i="30"/>
  <c r="AF72" i="30"/>
  <c r="AD72" i="30"/>
  <c r="AC72" i="30"/>
  <c r="AA72" i="30"/>
  <c r="Z72" i="30"/>
  <c r="AH72" i="30"/>
  <c r="AG72" i="30"/>
  <c r="AE72" i="30"/>
  <c r="AB72" i="30"/>
  <c r="Y72" i="30"/>
  <c r="G72" i="30"/>
  <c r="F75" i="30"/>
  <c r="F73" i="30"/>
  <c r="F74" i="30"/>
  <c r="F76" i="30"/>
  <c r="AA36" i="30"/>
  <c r="Z36" i="30"/>
  <c r="AG36" i="30"/>
  <c r="AE36" i="30"/>
  <c r="AB36" i="30"/>
  <c r="Y36" i="30"/>
  <c r="AF36" i="30"/>
  <c r="AD36" i="30"/>
  <c r="AC36" i="30"/>
  <c r="AH36" i="30"/>
  <c r="F39" i="30"/>
  <c r="F37" i="30"/>
  <c r="F38" i="30"/>
  <c r="G36" i="30"/>
  <c r="F40" i="30"/>
  <c r="AD163" i="30"/>
  <c r="AC163" i="30"/>
  <c r="Z163" i="30"/>
  <c r="AH163" i="30"/>
  <c r="AA163" i="30"/>
  <c r="AG163" i="30"/>
  <c r="AE163" i="30"/>
  <c r="AF163" i="30"/>
  <c r="AB163" i="30"/>
  <c r="Y163" i="30"/>
  <c r="G163" i="30"/>
  <c r="F167" i="30"/>
  <c r="F166" i="30"/>
  <c r="F165" i="30"/>
  <c r="F164" i="30"/>
  <c r="AF172" i="30"/>
  <c r="AH172" i="30"/>
  <c r="AA172" i="30"/>
  <c r="AB172" i="30"/>
  <c r="Z172" i="30"/>
  <c r="AG172" i="30"/>
  <c r="AC172" i="30"/>
  <c r="Y172" i="30"/>
  <c r="AD172" i="30"/>
  <c r="AE172" i="30"/>
  <c r="F174" i="30"/>
  <c r="F175" i="30"/>
  <c r="G172" i="30"/>
  <c r="F176" i="30"/>
  <c r="F173" i="30"/>
  <c r="F182" i="30"/>
  <c r="F183" i="30"/>
  <c r="F185" i="30"/>
  <c r="F184" i="30"/>
  <c r="F202" i="30"/>
  <c r="F200" i="30"/>
  <c r="F201" i="30"/>
  <c r="F203" i="30"/>
  <c r="AA90" i="30"/>
  <c r="Z90" i="30"/>
  <c r="AC90" i="30"/>
  <c r="Y90" i="30"/>
  <c r="AE90" i="30"/>
  <c r="AF90" i="30"/>
  <c r="AB90" i="30"/>
  <c r="AD90" i="30"/>
  <c r="AG90" i="30"/>
  <c r="AH90" i="30"/>
  <c r="G90" i="30"/>
  <c r="F94" i="30"/>
  <c r="F91" i="30"/>
  <c r="F92" i="30"/>
  <c r="F93" i="30"/>
  <c r="AG208" i="30"/>
  <c r="Y208" i="30"/>
  <c r="AH208" i="30"/>
  <c r="AE208" i="30"/>
  <c r="AB208" i="30"/>
  <c r="AD208" i="30"/>
  <c r="AC208" i="30"/>
  <c r="AF208" i="30"/>
  <c r="AA208" i="30"/>
  <c r="Z208" i="30"/>
  <c r="G208" i="30"/>
  <c r="F212" i="30"/>
  <c r="F211" i="30"/>
  <c r="F210" i="30"/>
  <c r="F209" i="30"/>
  <c r="F221" i="30"/>
  <c r="F219" i="30"/>
  <c r="F220" i="30"/>
  <c r="F218" i="30"/>
  <c r="F485" i="30"/>
  <c r="AG99" i="30"/>
  <c r="AB99" i="30"/>
  <c r="AH99" i="30"/>
  <c r="AE99" i="30"/>
  <c r="AC99" i="30"/>
  <c r="Z99" i="30"/>
  <c r="Y99" i="30"/>
  <c r="AF99" i="30"/>
  <c r="AA99" i="30"/>
  <c r="AD99" i="30"/>
  <c r="F101" i="30"/>
  <c r="F100" i="30"/>
  <c r="G99" i="30"/>
  <c r="F102" i="30"/>
  <c r="F103" i="30"/>
  <c r="AG108" i="30"/>
  <c r="AH108" i="30"/>
  <c r="AB108" i="30"/>
  <c r="AC108" i="30"/>
  <c r="Z108" i="30"/>
  <c r="Y108" i="30"/>
  <c r="AA108" i="30"/>
  <c r="AE108" i="30"/>
  <c r="AF108" i="30"/>
  <c r="AD108" i="30"/>
  <c r="F110" i="30"/>
  <c r="G108" i="30"/>
  <c r="F111" i="30"/>
  <c r="F109" i="30"/>
  <c r="F112" i="30"/>
  <c r="AH226" i="30"/>
  <c r="AE226" i="30"/>
  <c r="AG226" i="30"/>
  <c r="AF226" i="30"/>
  <c r="AB226" i="30"/>
  <c r="AC226" i="30"/>
  <c r="AD226" i="30"/>
  <c r="Z226" i="30"/>
  <c r="AA226" i="30"/>
  <c r="Y226" i="30"/>
  <c r="F230" i="30"/>
  <c r="F229" i="30"/>
  <c r="F228" i="30"/>
  <c r="F227" i="30"/>
  <c r="G226" i="30"/>
  <c r="AD190" i="30"/>
  <c r="AH190" i="30"/>
  <c r="AG190" i="30"/>
  <c r="AE190" i="30"/>
  <c r="AF190" i="30"/>
  <c r="Y190" i="30"/>
  <c r="AC190" i="30"/>
  <c r="AB190" i="30"/>
  <c r="Z190" i="30"/>
  <c r="AA190" i="30"/>
  <c r="G190" i="30"/>
  <c r="F194" i="30"/>
  <c r="F193" i="30"/>
  <c r="F192" i="30"/>
  <c r="F191" i="30"/>
  <c r="AE118" i="30"/>
  <c r="AB118" i="30"/>
  <c r="Y118" i="30"/>
  <c r="AC118" i="30"/>
  <c r="AF118" i="30"/>
  <c r="AA118" i="30"/>
  <c r="AD118" i="30"/>
  <c r="Z118" i="30"/>
  <c r="AH118" i="30"/>
  <c r="AG118" i="30"/>
  <c r="F122" i="30"/>
  <c r="F120" i="30"/>
  <c r="F121" i="30"/>
  <c r="G118" i="30"/>
  <c r="F119" i="30"/>
  <c r="AA235" i="30"/>
  <c r="AH235" i="30"/>
  <c r="AG235" i="30"/>
  <c r="AF235" i="30"/>
  <c r="Y235" i="30"/>
  <c r="AD235" i="30"/>
  <c r="AB235" i="30"/>
  <c r="AC235" i="30"/>
  <c r="Z235" i="30"/>
  <c r="AE235" i="30"/>
  <c r="F237" i="30"/>
  <c r="F239" i="30"/>
  <c r="F238" i="30"/>
  <c r="F236" i="30"/>
  <c r="G235" i="30"/>
  <c r="F475" i="30"/>
  <c r="AG63" i="30"/>
  <c r="AD63" i="30"/>
  <c r="AC63" i="30"/>
  <c r="AA63" i="30"/>
  <c r="Z63" i="30"/>
  <c r="Y63" i="30"/>
  <c r="AH63" i="30"/>
  <c r="AB63" i="30"/>
  <c r="AE63" i="30"/>
  <c r="AF63" i="30"/>
  <c r="G63" i="30"/>
  <c r="G66" i="30" s="1"/>
  <c r="F67" i="30"/>
  <c r="F65" i="30"/>
  <c r="F64" i="30"/>
  <c r="AH9" i="30"/>
  <c r="AG9" i="30"/>
  <c r="AE9" i="30"/>
  <c r="AF9" i="30"/>
  <c r="AB9" i="30"/>
  <c r="AD9" i="30"/>
  <c r="AA9" i="30"/>
  <c r="Y9" i="30"/>
  <c r="Z9" i="30"/>
  <c r="AC9" i="30"/>
  <c r="Z127" i="30"/>
  <c r="AA127" i="30"/>
  <c r="AE127" i="30"/>
  <c r="AF127" i="30"/>
  <c r="AB127" i="30"/>
  <c r="AC127" i="30"/>
  <c r="Y127" i="30"/>
  <c r="AG127" i="30"/>
  <c r="AH127" i="30"/>
  <c r="AD127" i="30"/>
  <c r="G127" i="30"/>
  <c r="F131" i="30"/>
  <c r="F130" i="30"/>
  <c r="F129" i="30"/>
  <c r="F128" i="30"/>
  <c r="AA45" i="30"/>
  <c r="Z45" i="30"/>
  <c r="AE45" i="30"/>
  <c r="AF45" i="30"/>
  <c r="AB45" i="30"/>
  <c r="Y45" i="30"/>
  <c r="AC45" i="30"/>
  <c r="AG45" i="30"/>
  <c r="AH45" i="30"/>
  <c r="AD45" i="30"/>
  <c r="F46" i="30"/>
  <c r="G45" i="30"/>
  <c r="F49" i="30"/>
  <c r="F48" i="30"/>
  <c r="F47" i="30"/>
  <c r="AC81" i="30"/>
  <c r="AH81" i="30"/>
  <c r="AA81" i="30"/>
  <c r="Y81" i="30"/>
  <c r="AD81" i="30"/>
  <c r="AE81" i="30"/>
  <c r="AG81" i="30"/>
  <c r="AF81" i="30"/>
  <c r="Z81" i="30"/>
  <c r="AB81" i="30"/>
  <c r="G81" i="30"/>
  <c r="F85" i="30"/>
  <c r="F82" i="30"/>
  <c r="F83" i="30"/>
  <c r="F84" i="30"/>
  <c r="AB18" i="30"/>
  <c r="Z18" i="30"/>
  <c r="AE18" i="30"/>
  <c r="AD18" i="30"/>
  <c r="AA18" i="30"/>
  <c r="Y18" i="30"/>
  <c r="AG18" i="30"/>
  <c r="AH18" i="30"/>
  <c r="AF18" i="30"/>
  <c r="AC18" i="30"/>
  <c r="AB145" i="30"/>
  <c r="AE145" i="30"/>
  <c r="AD145" i="30"/>
  <c r="AG145" i="30"/>
  <c r="AH145" i="30"/>
  <c r="Z145" i="30"/>
  <c r="AA145" i="30"/>
  <c r="Y145" i="30"/>
  <c r="AC145" i="30"/>
  <c r="AF145" i="30"/>
  <c r="F148" i="30"/>
  <c r="G145" i="30"/>
  <c r="F149" i="30"/>
  <c r="F147" i="30"/>
  <c r="F146" i="30"/>
  <c r="AG17" i="30"/>
  <c r="AH17" i="30"/>
  <c r="V34" i="4"/>
  <c r="U34" i="4"/>
  <c r="V33" i="4"/>
  <c r="U33" i="4"/>
  <c r="U32" i="4"/>
  <c r="V32" i="4"/>
  <c r="U52" i="4"/>
  <c r="V52" i="4"/>
  <c r="V49" i="4"/>
  <c r="U49" i="4"/>
  <c r="AF17" i="30"/>
  <c r="AE17" i="30"/>
  <c r="AB17" i="30"/>
  <c r="AC17" i="30"/>
  <c r="AD17" i="30"/>
  <c r="AA17" i="30"/>
  <c r="Z17" i="30"/>
  <c r="X17" i="30"/>
  <c r="Y17" i="30"/>
  <c r="W19" i="30"/>
  <c r="V31" i="4"/>
  <c r="U31" i="4"/>
  <c r="V46" i="4"/>
  <c r="U46" i="4"/>
  <c r="V50" i="4"/>
  <c r="U50" i="4"/>
  <c r="V42" i="4"/>
  <c r="U42" i="4"/>
  <c r="V41" i="4"/>
  <c r="U41" i="4"/>
  <c r="V40" i="4"/>
  <c r="U40" i="4"/>
  <c r="U51" i="4"/>
  <c r="V51" i="4"/>
  <c r="V44" i="4"/>
  <c r="U44" i="4"/>
  <c r="V48" i="4"/>
  <c r="U48" i="4"/>
  <c r="V36" i="4"/>
  <c r="U36" i="4"/>
  <c r="F54" i="47"/>
  <c r="F55" i="47" s="1"/>
  <c r="V24" i="4"/>
  <c r="U24" i="4"/>
  <c r="U30" i="4"/>
  <c r="V30" i="4"/>
  <c r="V18" i="4"/>
  <c r="U18" i="4"/>
  <c r="V19" i="4"/>
  <c r="U19" i="4"/>
  <c r="V20" i="4"/>
  <c r="U20" i="4"/>
  <c r="V21" i="4"/>
  <c r="U21" i="4"/>
  <c r="V22" i="4"/>
  <c r="U22" i="4"/>
  <c r="V23" i="4"/>
  <c r="U23" i="4"/>
  <c r="V28" i="4"/>
  <c r="U28" i="4"/>
  <c r="V13" i="4"/>
  <c r="U13" i="4"/>
  <c r="V8" i="4"/>
  <c r="U8" i="4"/>
  <c r="V15" i="4"/>
  <c r="U15" i="4"/>
  <c r="V11" i="4"/>
  <c r="U11" i="4"/>
  <c r="V9" i="4"/>
  <c r="U9" i="4"/>
  <c r="V7" i="4"/>
  <c r="U7" i="4"/>
  <c r="V5" i="4"/>
  <c r="U5" i="4"/>
  <c r="V42" i="52"/>
  <c r="U42" i="52"/>
  <c r="V46" i="52"/>
  <c r="U46" i="52"/>
  <c r="U47" i="52"/>
  <c r="V47" i="52"/>
  <c r="U48" i="52"/>
  <c r="V48" i="52"/>
  <c r="V49" i="52"/>
  <c r="U49" i="52"/>
  <c r="U50" i="52"/>
  <c r="V50" i="52"/>
  <c r="U51" i="52"/>
  <c r="V51" i="52"/>
  <c r="V41" i="52"/>
  <c r="U41" i="52"/>
  <c r="V43" i="52"/>
  <c r="U43" i="52"/>
  <c r="V44" i="52"/>
  <c r="U44" i="52"/>
  <c r="V45" i="52"/>
  <c r="U45" i="52"/>
  <c r="V40" i="52"/>
  <c r="U40" i="52"/>
  <c r="V52" i="52"/>
  <c r="U52" i="52"/>
  <c r="W53" i="51"/>
  <c r="V53" i="51"/>
  <c r="W43" i="51"/>
  <c r="V43" i="51"/>
  <c r="W45" i="51"/>
  <c r="V45" i="51"/>
  <c r="W46" i="51"/>
  <c r="V46" i="51"/>
  <c r="W47" i="51"/>
  <c r="V47" i="51"/>
  <c r="W48" i="51"/>
  <c r="V48" i="51"/>
  <c r="W49" i="51"/>
  <c r="V49" i="51"/>
  <c r="W51" i="51"/>
  <c r="V51" i="51"/>
  <c r="W52" i="51"/>
  <c r="V52" i="51"/>
  <c r="W41" i="51"/>
  <c r="V41" i="51"/>
  <c r="W42" i="51"/>
  <c r="V42" i="51"/>
  <c r="W44" i="51"/>
  <c r="V44" i="51"/>
  <c r="W50" i="51"/>
  <c r="V50" i="51"/>
  <c r="W50" i="48"/>
  <c r="V50" i="48"/>
  <c r="W51" i="48"/>
  <c r="V51" i="48"/>
  <c r="W53" i="48"/>
  <c r="V53" i="48"/>
  <c r="W54" i="48"/>
  <c r="V54" i="48"/>
  <c r="W42" i="48"/>
  <c r="V42" i="48"/>
  <c r="W43" i="48"/>
  <c r="V43" i="48"/>
  <c r="W45" i="48"/>
  <c r="V45" i="48"/>
  <c r="W46" i="48"/>
  <c r="V46" i="48"/>
  <c r="V49" i="48"/>
  <c r="W49" i="48"/>
  <c r="W41" i="48"/>
  <c r="V41" i="48"/>
  <c r="W44" i="48"/>
  <c r="V44" i="48"/>
  <c r="W47" i="48"/>
  <c r="V47" i="48"/>
  <c r="V48" i="48"/>
  <c r="W48" i="48"/>
  <c r="V28" i="52"/>
  <c r="U28" i="52"/>
  <c r="V23" i="52"/>
  <c r="U23" i="52"/>
  <c r="V35" i="52"/>
  <c r="U35" i="52"/>
  <c r="V22" i="52"/>
  <c r="U22" i="52"/>
  <c r="U24" i="52"/>
  <c r="V24" i="52"/>
  <c r="U36" i="52"/>
  <c r="V36" i="52"/>
  <c r="V30" i="52"/>
  <c r="U30" i="52"/>
  <c r="U19" i="52"/>
  <c r="V19" i="52"/>
  <c r="V20" i="52"/>
  <c r="U20" i="52"/>
  <c r="V25" i="52"/>
  <c r="U25" i="52"/>
  <c r="U37" i="52"/>
  <c r="V37" i="52"/>
  <c r="V27" i="52"/>
  <c r="U27" i="52"/>
  <c r="V29" i="52"/>
  <c r="U29" i="52"/>
  <c r="V18" i="52"/>
  <c r="U18" i="52"/>
  <c r="U31" i="52"/>
  <c r="V31" i="52"/>
  <c r="V32" i="52"/>
  <c r="U32" i="52"/>
  <c r="V21" i="52"/>
  <c r="U21" i="52"/>
  <c r="V33" i="52"/>
  <c r="U33" i="52"/>
  <c r="V34" i="52"/>
  <c r="U34" i="52"/>
  <c r="V26" i="52"/>
  <c r="U26" i="52"/>
  <c r="V24" i="51"/>
  <c r="W24" i="51"/>
  <c r="W27" i="51"/>
  <c r="V27" i="51"/>
  <c r="W28" i="51"/>
  <c r="V28" i="51"/>
  <c r="W29" i="51"/>
  <c r="V29" i="51"/>
  <c r="W18" i="51"/>
  <c r="V18" i="51"/>
  <c r="V30" i="51"/>
  <c r="W30" i="51"/>
  <c r="W19" i="51"/>
  <c r="V19" i="51"/>
  <c r="W31" i="51"/>
  <c r="V31" i="51"/>
  <c r="W37" i="51"/>
  <c r="V37" i="51"/>
  <c r="W25" i="51"/>
  <c r="V25" i="51"/>
  <c r="W38" i="51"/>
  <c r="V38" i="51"/>
  <c r="W26" i="51"/>
  <c r="V26" i="51"/>
  <c r="W20" i="51"/>
  <c r="V20" i="51"/>
  <c r="W33" i="51"/>
  <c r="V33" i="51"/>
  <c r="W35" i="51"/>
  <c r="V35" i="51"/>
  <c r="V21" i="51"/>
  <c r="W21" i="51"/>
  <c r="W34" i="51"/>
  <c r="V34" i="51"/>
  <c r="W22" i="51"/>
  <c r="V22" i="51"/>
  <c r="W23" i="51"/>
  <c r="V23" i="51"/>
  <c r="W36" i="51"/>
  <c r="V36" i="51"/>
  <c r="W22" i="48"/>
  <c r="V22" i="48"/>
  <c r="W35" i="48"/>
  <c r="V35" i="48"/>
  <c r="W23" i="48"/>
  <c r="V23" i="48"/>
  <c r="W36" i="48"/>
  <c r="V36" i="48"/>
  <c r="W24" i="48"/>
  <c r="V24" i="48"/>
  <c r="W37" i="48"/>
  <c r="V37" i="48"/>
  <c r="W38" i="48"/>
  <c r="V38" i="48"/>
  <c r="W26" i="48"/>
  <c r="V26" i="48"/>
  <c r="W27" i="48"/>
  <c r="W28" i="48"/>
  <c r="V28" i="48"/>
  <c r="W29" i="48"/>
  <c r="V29" i="48"/>
  <c r="W18" i="48"/>
  <c r="V18" i="48"/>
  <c r="W30" i="48"/>
  <c r="V30" i="48"/>
  <c r="W19" i="48"/>
  <c r="V19" i="48"/>
  <c r="W31" i="48"/>
  <c r="V31" i="48"/>
  <c r="W33" i="48"/>
  <c r="V33" i="48"/>
  <c r="W25" i="48"/>
  <c r="V25" i="48"/>
  <c r="W21" i="48"/>
  <c r="V21" i="48"/>
  <c r="W34" i="48"/>
  <c r="V34" i="48"/>
  <c r="U6" i="52"/>
  <c r="V6" i="52"/>
  <c r="U7" i="52"/>
  <c r="V7" i="52"/>
  <c r="V8" i="52"/>
  <c r="U8" i="52"/>
  <c r="U9" i="52"/>
  <c r="V9" i="52"/>
  <c r="V10" i="52"/>
  <c r="U10" i="52"/>
  <c r="V11" i="52"/>
  <c r="U11" i="52"/>
  <c r="U12" i="52"/>
  <c r="V12" i="52"/>
  <c r="U14" i="52"/>
  <c r="V14" i="52"/>
  <c r="V15" i="52"/>
  <c r="U15" i="52"/>
  <c r="V16" i="52"/>
  <c r="U16" i="52"/>
  <c r="V5" i="52"/>
  <c r="U5" i="52"/>
  <c r="V13" i="52"/>
  <c r="U13" i="52"/>
  <c r="W11" i="51"/>
  <c r="V11" i="51"/>
  <c r="V14" i="51"/>
  <c r="W14" i="51"/>
  <c r="W5" i="51"/>
  <c r="V5" i="51"/>
  <c r="W6" i="51"/>
  <c r="V6" i="51"/>
  <c r="V12" i="51"/>
  <c r="W12" i="51"/>
  <c r="W15" i="51"/>
  <c r="V15" i="51"/>
  <c r="W16" i="51"/>
  <c r="V16" i="51"/>
  <c r="W7" i="51"/>
  <c r="V7" i="51"/>
  <c r="W8" i="51"/>
  <c r="V8" i="51"/>
  <c r="W13" i="51"/>
  <c r="V13" i="51"/>
  <c r="V9" i="51"/>
  <c r="W9" i="51"/>
  <c r="W10" i="51"/>
  <c r="V10" i="51"/>
  <c r="W11" i="48"/>
  <c r="V11" i="48"/>
  <c r="W12" i="48"/>
  <c r="V12" i="48"/>
  <c r="V13" i="48"/>
  <c r="W13" i="48"/>
  <c r="W14" i="48"/>
  <c r="V14" i="48"/>
  <c r="W15" i="48"/>
  <c r="V15" i="48"/>
  <c r="W16" i="48"/>
  <c r="V16" i="48"/>
  <c r="V6" i="48"/>
  <c r="W6" i="48"/>
  <c r="V7" i="48"/>
  <c r="W7" i="48"/>
  <c r="W9" i="48"/>
  <c r="V9" i="48"/>
  <c r="W5" i="48"/>
  <c r="V5" i="48"/>
  <c r="V8" i="48"/>
  <c r="W8" i="48"/>
  <c r="V5" i="49"/>
  <c r="U5" i="49"/>
  <c r="U45" i="49"/>
  <c r="V45" i="49"/>
  <c r="V6" i="49"/>
  <c r="U6" i="49"/>
  <c r="U31" i="49"/>
  <c r="V31" i="49"/>
  <c r="U7" i="49"/>
  <c r="V7" i="49"/>
  <c r="V47" i="49"/>
  <c r="U47" i="49"/>
  <c r="V8" i="49"/>
  <c r="U8" i="49"/>
  <c r="V48" i="49"/>
  <c r="U48" i="49"/>
  <c r="V22" i="49"/>
  <c r="U22" i="49"/>
  <c r="V35" i="49"/>
  <c r="U35" i="49"/>
  <c r="V49" i="49"/>
  <c r="U49" i="49"/>
  <c r="V36" i="49"/>
  <c r="U36" i="49"/>
  <c r="V53" i="49"/>
  <c r="U53" i="49"/>
  <c r="U13" i="49"/>
  <c r="V13" i="49"/>
  <c r="V26" i="49"/>
  <c r="U26" i="49"/>
  <c r="V41" i="49"/>
  <c r="U41" i="49"/>
  <c r="V54" i="49"/>
  <c r="U54" i="49"/>
  <c r="V24" i="49"/>
  <c r="U24" i="49"/>
  <c r="V12" i="49"/>
  <c r="U12" i="49"/>
  <c r="V14" i="49"/>
  <c r="U14" i="49"/>
  <c r="V27" i="49"/>
  <c r="U27" i="49"/>
  <c r="V42" i="49"/>
  <c r="U42" i="49"/>
  <c r="V18" i="49"/>
  <c r="U18" i="49"/>
  <c r="V20" i="49"/>
  <c r="U20" i="49"/>
  <c r="V9" i="49"/>
  <c r="U9" i="49"/>
  <c r="V37" i="49"/>
  <c r="U37" i="49"/>
  <c r="U25" i="49"/>
  <c r="V25" i="49"/>
  <c r="V15" i="49"/>
  <c r="U15" i="49"/>
  <c r="V28" i="49"/>
  <c r="U28" i="49"/>
  <c r="V43" i="49"/>
  <c r="U43" i="49"/>
  <c r="V30" i="49"/>
  <c r="U30" i="49"/>
  <c r="U19" i="49"/>
  <c r="V19" i="49"/>
  <c r="V46" i="49"/>
  <c r="U46" i="49"/>
  <c r="V33" i="49"/>
  <c r="U33" i="49"/>
  <c r="V21" i="49"/>
  <c r="U21" i="49"/>
  <c r="V34" i="49"/>
  <c r="U34" i="49"/>
  <c r="V10" i="49"/>
  <c r="U10" i="49"/>
  <c r="V23" i="49"/>
  <c r="U23" i="49"/>
  <c r="V50" i="49"/>
  <c r="U50" i="49"/>
  <c r="V11" i="49"/>
  <c r="U11" i="49"/>
  <c r="U51" i="49"/>
  <c r="V51" i="49"/>
  <c r="U38" i="49"/>
  <c r="V38" i="49"/>
  <c r="V16" i="49"/>
  <c r="U16" i="49"/>
  <c r="V29" i="49"/>
  <c r="U29" i="49"/>
  <c r="V44" i="49"/>
  <c r="U44" i="49"/>
  <c r="V11" i="57"/>
  <c r="U11" i="57"/>
  <c r="V25" i="57"/>
  <c r="U25" i="57"/>
  <c r="V26" i="57"/>
  <c r="U26" i="57"/>
  <c r="V15" i="57"/>
  <c r="U15" i="57"/>
  <c r="V40" i="57"/>
  <c r="U40" i="57"/>
  <c r="V5" i="57"/>
  <c r="U5" i="57"/>
  <c r="V29" i="57"/>
  <c r="U29" i="57"/>
  <c r="V41" i="57"/>
  <c r="U41" i="57"/>
  <c r="V10" i="57"/>
  <c r="U10" i="57"/>
  <c r="V34" i="57"/>
  <c r="U34" i="57"/>
  <c r="V46" i="57"/>
  <c r="U46" i="57"/>
  <c r="V47" i="57"/>
  <c r="U47" i="57"/>
  <c r="V12" i="57"/>
  <c r="U12" i="57"/>
  <c r="V24" i="57"/>
  <c r="U24" i="57"/>
  <c r="V48" i="57"/>
  <c r="U48" i="57"/>
  <c r="U49" i="57"/>
  <c r="V49" i="57"/>
  <c r="V50" i="57"/>
  <c r="U50" i="57"/>
  <c r="V51" i="57"/>
  <c r="U51" i="57"/>
  <c r="V52" i="57"/>
  <c r="U52" i="57"/>
  <c r="V6" i="57"/>
  <c r="U6" i="57"/>
  <c r="V18" i="57"/>
  <c r="U18" i="57"/>
  <c r="V30" i="57"/>
  <c r="U30" i="57"/>
  <c r="V42" i="57"/>
  <c r="U42" i="57"/>
  <c r="V22" i="57"/>
  <c r="U22" i="57"/>
  <c r="V36" i="57"/>
  <c r="U36" i="57"/>
  <c r="V28" i="57"/>
  <c r="U28" i="57"/>
  <c r="V7" i="57"/>
  <c r="U7" i="57"/>
  <c r="V19" i="57"/>
  <c r="U19" i="57"/>
  <c r="V31" i="57"/>
  <c r="U31" i="57"/>
  <c r="V43" i="57"/>
  <c r="U43" i="57"/>
  <c r="V35" i="57"/>
  <c r="U35" i="57"/>
  <c r="V37" i="57"/>
  <c r="U37" i="57"/>
  <c r="V14" i="57"/>
  <c r="U14" i="57"/>
  <c r="V27" i="57"/>
  <c r="U27" i="57"/>
  <c r="V16" i="57"/>
  <c r="U16" i="57"/>
  <c r="V8" i="57"/>
  <c r="U8" i="57"/>
  <c r="V20" i="57"/>
  <c r="U20" i="57"/>
  <c r="V32" i="57"/>
  <c r="U32" i="57"/>
  <c r="V44" i="57"/>
  <c r="U44" i="57"/>
  <c r="V23" i="57"/>
  <c r="U23" i="57"/>
  <c r="V13" i="57"/>
  <c r="U13" i="57"/>
  <c r="V9" i="57"/>
  <c r="U9" i="57"/>
  <c r="V21" i="57"/>
  <c r="U21" i="57"/>
  <c r="V33" i="57"/>
  <c r="U33" i="57"/>
  <c r="V45" i="57"/>
  <c r="U45" i="57"/>
  <c r="V12" i="56"/>
  <c r="U12" i="56"/>
  <c r="V36" i="56"/>
  <c r="U36" i="56"/>
  <c r="V13" i="56"/>
  <c r="U13" i="56"/>
  <c r="V14" i="56"/>
  <c r="U14" i="56"/>
  <c r="V26" i="56"/>
  <c r="U26" i="56"/>
  <c r="V50" i="56"/>
  <c r="U50" i="56"/>
  <c r="V16" i="56"/>
  <c r="U16" i="56"/>
  <c r="U28" i="56"/>
  <c r="V28" i="56"/>
  <c r="V40" i="56"/>
  <c r="U40" i="56"/>
  <c r="U52" i="56"/>
  <c r="V52" i="56"/>
  <c r="V5" i="56"/>
  <c r="U5" i="56"/>
  <c r="U29" i="56"/>
  <c r="V29" i="56"/>
  <c r="V41" i="56"/>
  <c r="U41" i="56"/>
  <c r="V6" i="56"/>
  <c r="U6" i="56"/>
  <c r="V18" i="56"/>
  <c r="U18" i="56"/>
  <c r="V30" i="56"/>
  <c r="U30" i="56"/>
  <c r="V42" i="56"/>
  <c r="U42" i="56"/>
  <c r="V51" i="56"/>
  <c r="U51" i="56"/>
  <c r="V7" i="56"/>
  <c r="U7" i="56"/>
  <c r="V19" i="56"/>
  <c r="U19" i="56"/>
  <c r="V31" i="56"/>
  <c r="U31" i="56"/>
  <c r="V43" i="56"/>
  <c r="U43" i="56"/>
  <c r="V8" i="56"/>
  <c r="U8" i="56"/>
  <c r="V20" i="56"/>
  <c r="U20" i="56"/>
  <c r="V32" i="56"/>
  <c r="U32" i="56"/>
  <c r="V44" i="56"/>
  <c r="U44" i="56"/>
  <c r="V49" i="56"/>
  <c r="U49" i="56"/>
  <c r="V15" i="56"/>
  <c r="U15" i="56"/>
  <c r="V9" i="56"/>
  <c r="U9" i="56"/>
  <c r="V21" i="56"/>
  <c r="U21" i="56"/>
  <c r="V33" i="56"/>
  <c r="U33" i="56"/>
  <c r="V45" i="56"/>
  <c r="U45" i="56"/>
  <c r="V37" i="56"/>
  <c r="U37" i="56"/>
  <c r="V27" i="56"/>
  <c r="U27" i="56"/>
  <c r="V10" i="56"/>
  <c r="U10" i="56"/>
  <c r="V22" i="56"/>
  <c r="U22" i="56"/>
  <c r="U34" i="56"/>
  <c r="V34" i="56"/>
  <c r="V46" i="56"/>
  <c r="U46" i="56"/>
  <c r="V24" i="56"/>
  <c r="U24" i="56"/>
  <c r="V48" i="56"/>
  <c r="U48" i="56"/>
  <c r="V25" i="56"/>
  <c r="U25" i="56"/>
  <c r="V11" i="56"/>
  <c r="U11" i="56"/>
  <c r="V23" i="56"/>
  <c r="U23" i="56"/>
  <c r="V35" i="56"/>
  <c r="U35" i="56"/>
  <c r="V47" i="56"/>
  <c r="U47" i="56"/>
  <c r="V40" i="55"/>
  <c r="U40" i="55"/>
  <c r="V14" i="55"/>
  <c r="U14" i="55"/>
  <c r="V50" i="55"/>
  <c r="U50" i="55"/>
  <c r="V41" i="55"/>
  <c r="U41" i="55"/>
  <c r="V26" i="55"/>
  <c r="U26" i="55"/>
  <c r="V15" i="55"/>
  <c r="U15" i="55"/>
  <c r="V27" i="55"/>
  <c r="U27" i="55"/>
  <c r="V51" i="55"/>
  <c r="U51" i="55"/>
  <c r="V28" i="55"/>
  <c r="U28" i="55"/>
  <c r="V6" i="55"/>
  <c r="U6" i="55"/>
  <c r="U31" i="55"/>
  <c r="V31" i="55"/>
  <c r="V8" i="55"/>
  <c r="U8" i="55"/>
  <c r="V20" i="55"/>
  <c r="U20" i="55"/>
  <c r="V32" i="55"/>
  <c r="U32" i="55"/>
  <c r="V44" i="55"/>
  <c r="U44" i="55"/>
  <c r="V29" i="55"/>
  <c r="U29" i="55"/>
  <c r="V18" i="55"/>
  <c r="U18" i="55"/>
  <c r="U7" i="55"/>
  <c r="V7" i="55"/>
  <c r="V9" i="55"/>
  <c r="U9" i="55"/>
  <c r="V21" i="55"/>
  <c r="U21" i="55"/>
  <c r="V33" i="55"/>
  <c r="U33" i="55"/>
  <c r="V45" i="55"/>
  <c r="U45" i="55"/>
  <c r="V52" i="55"/>
  <c r="U52" i="55"/>
  <c r="U30" i="55"/>
  <c r="V30" i="55"/>
  <c r="U19" i="55"/>
  <c r="V19" i="55"/>
  <c r="V10" i="55"/>
  <c r="U10" i="55"/>
  <c r="V22" i="55"/>
  <c r="U22" i="55"/>
  <c r="V34" i="55"/>
  <c r="U34" i="55"/>
  <c r="V46" i="55"/>
  <c r="U46" i="55"/>
  <c r="V5" i="55"/>
  <c r="U5" i="55"/>
  <c r="V42" i="55"/>
  <c r="U42" i="55"/>
  <c r="U11" i="55"/>
  <c r="V11" i="55"/>
  <c r="V23" i="55"/>
  <c r="U23" i="55"/>
  <c r="V35" i="55"/>
  <c r="U35" i="55"/>
  <c r="U47" i="55"/>
  <c r="V47" i="55"/>
  <c r="U43" i="55"/>
  <c r="V43" i="55"/>
  <c r="V12" i="55"/>
  <c r="U12" i="55"/>
  <c r="V24" i="55"/>
  <c r="U24" i="55"/>
  <c r="V36" i="55"/>
  <c r="U36" i="55"/>
  <c r="V48" i="55"/>
  <c r="U48" i="55"/>
  <c r="V16" i="55"/>
  <c r="U16" i="55"/>
  <c r="U13" i="55"/>
  <c r="V13" i="55"/>
  <c r="U25" i="55"/>
  <c r="V25" i="55"/>
  <c r="U37" i="55"/>
  <c r="V37" i="55"/>
  <c r="V49" i="55"/>
  <c r="U49" i="55"/>
  <c r="V10" i="54"/>
  <c r="U10" i="54"/>
  <c r="V16" i="54"/>
  <c r="U16" i="54"/>
  <c r="V28" i="54"/>
  <c r="U28" i="54"/>
  <c r="V40" i="54"/>
  <c r="U40" i="54"/>
  <c r="V52" i="54"/>
  <c r="U52" i="54"/>
  <c r="V5" i="54"/>
  <c r="U5" i="54"/>
  <c r="V29" i="54"/>
  <c r="U29" i="54"/>
  <c r="V41" i="54"/>
  <c r="U41" i="54"/>
  <c r="V6" i="54"/>
  <c r="U6" i="54"/>
  <c r="V7" i="54"/>
  <c r="U7" i="54"/>
  <c r="V19" i="54"/>
  <c r="U19" i="54"/>
  <c r="V31" i="54"/>
  <c r="U31" i="54"/>
  <c r="V8" i="54"/>
  <c r="U8" i="54"/>
  <c r="V32" i="54"/>
  <c r="U32" i="54"/>
  <c r="V44" i="54"/>
  <c r="U44" i="54"/>
  <c r="V9" i="54"/>
  <c r="U9" i="54"/>
  <c r="V21" i="54"/>
  <c r="U21" i="54"/>
  <c r="V33" i="54"/>
  <c r="U33" i="54"/>
  <c r="V45" i="54"/>
  <c r="U45" i="54"/>
  <c r="V22" i="54"/>
  <c r="U22" i="54"/>
  <c r="V34" i="54"/>
  <c r="U34" i="54"/>
  <c r="V46" i="54"/>
  <c r="U46" i="54"/>
  <c r="V11" i="54"/>
  <c r="U11" i="54"/>
  <c r="V23" i="54"/>
  <c r="U23" i="54"/>
  <c r="V35" i="54"/>
  <c r="U35" i="54"/>
  <c r="V47" i="54"/>
  <c r="U47" i="54"/>
  <c r="V12" i="54"/>
  <c r="U12" i="54"/>
  <c r="V24" i="54"/>
  <c r="U24" i="54"/>
  <c r="V36" i="54"/>
  <c r="U36" i="54"/>
  <c r="V48" i="54"/>
  <c r="U48" i="54"/>
  <c r="V18" i="54"/>
  <c r="U18" i="54"/>
  <c r="V13" i="54"/>
  <c r="U13" i="54"/>
  <c r="V25" i="54"/>
  <c r="U25" i="54"/>
  <c r="V37" i="54"/>
  <c r="U37" i="54"/>
  <c r="V49" i="54"/>
  <c r="U49" i="54"/>
  <c r="V30" i="54"/>
  <c r="U30" i="54"/>
  <c r="V14" i="54"/>
  <c r="U14" i="54"/>
  <c r="V26" i="54"/>
  <c r="U26" i="54"/>
  <c r="V50" i="54"/>
  <c r="U50" i="54"/>
  <c r="V42" i="54"/>
  <c r="U42" i="54"/>
  <c r="U43" i="54"/>
  <c r="V43" i="54"/>
  <c r="V20" i="54"/>
  <c r="U20" i="54"/>
  <c r="V15" i="54"/>
  <c r="U15" i="54"/>
  <c r="V27" i="54"/>
  <c r="U27" i="54"/>
  <c r="V51" i="54"/>
  <c r="U51" i="54"/>
  <c r="V13" i="53"/>
  <c r="U13" i="53"/>
  <c r="V26" i="53"/>
  <c r="U26" i="53"/>
  <c r="V40" i="53"/>
  <c r="U40" i="53"/>
  <c r="V52" i="53"/>
  <c r="U52" i="53"/>
  <c r="V14" i="53"/>
  <c r="U14" i="53"/>
  <c r="V27" i="53"/>
  <c r="U27" i="53"/>
  <c r="V41" i="53"/>
  <c r="U41" i="53"/>
  <c r="V20" i="53"/>
  <c r="U20" i="53"/>
  <c r="V8" i="53"/>
  <c r="U8" i="53"/>
  <c r="V21" i="53"/>
  <c r="U21" i="53"/>
  <c r="V33" i="53"/>
  <c r="U33" i="53"/>
  <c r="V47" i="53"/>
  <c r="U47" i="53"/>
  <c r="V16" i="53"/>
  <c r="U16" i="53"/>
  <c r="V30" i="53"/>
  <c r="U30" i="53"/>
  <c r="V31" i="53"/>
  <c r="U31" i="53"/>
  <c r="V9" i="53"/>
  <c r="U9" i="53"/>
  <c r="V22" i="53"/>
  <c r="U22" i="53"/>
  <c r="V34" i="53"/>
  <c r="U34" i="53"/>
  <c r="V48" i="53"/>
  <c r="U48" i="53"/>
  <c r="V10" i="53"/>
  <c r="U10" i="53"/>
  <c r="V23" i="53"/>
  <c r="U23" i="53"/>
  <c r="V35" i="53"/>
  <c r="U35" i="53"/>
  <c r="U49" i="53"/>
  <c r="V49" i="53"/>
  <c r="V11" i="53"/>
  <c r="U11" i="53"/>
  <c r="V24" i="53"/>
  <c r="U24" i="53"/>
  <c r="V36" i="53"/>
  <c r="U36" i="53"/>
  <c r="V50" i="53"/>
  <c r="U50" i="53"/>
  <c r="V15" i="53"/>
  <c r="U15" i="53"/>
  <c r="V28" i="53"/>
  <c r="U28" i="53"/>
  <c r="V42" i="53"/>
  <c r="U42" i="53"/>
  <c r="V29" i="53"/>
  <c r="U29" i="53"/>
  <c r="V43" i="53"/>
  <c r="U43" i="53"/>
  <c r="V5" i="53"/>
  <c r="U5" i="53"/>
  <c r="V18" i="53"/>
  <c r="U18" i="53"/>
  <c r="V44" i="53"/>
  <c r="U44" i="53"/>
  <c r="V6" i="53"/>
  <c r="U6" i="53"/>
  <c r="V19" i="53"/>
  <c r="U19" i="53"/>
  <c r="V45" i="53"/>
  <c r="U45" i="53"/>
  <c r="V7" i="53"/>
  <c r="U7" i="53"/>
  <c r="V32" i="53"/>
  <c r="U32" i="53"/>
  <c r="V46" i="53"/>
  <c r="U46" i="53"/>
  <c r="V12" i="53"/>
  <c r="U12" i="53"/>
  <c r="V25" i="53"/>
  <c r="U25" i="53"/>
  <c r="V37" i="53"/>
  <c r="U37" i="53"/>
  <c r="V51" i="53"/>
  <c r="U51" i="53"/>
  <c r="V14" i="50"/>
  <c r="U14" i="50"/>
  <c r="V26" i="50"/>
  <c r="U26" i="50"/>
  <c r="V51" i="50"/>
  <c r="U51" i="50"/>
  <c r="V15" i="50"/>
  <c r="U15" i="50"/>
  <c r="V27" i="50"/>
  <c r="U27" i="50"/>
  <c r="V52" i="50"/>
  <c r="U52" i="50"/>
  <c r="V16" i="50"/>
  <c r="U16" i="50"/>
  <c r="U41" i="50"/>
  <c r="V41" i="50"/>
  <c r="U53" i="50"/>
  <c r="V53" i="50"/>
  <c r="V5" i="50"/>
  <c r="U5" i="50"/>
  <c r="V29" i="50"/>
  <c r="U29" i="50"/>
  <c r="V42" i="50"/>
  <c r="U42" i="50"/>
  <c r="V7" i="50"/>
  <c r="U7" i="50"/>
  <c r="V19" i="50"/>
  <c r="U19" i="50"/>
  <c r="V44" i="50"/>
  <c r="U44" i="50"/>
  <c r="V20" i="50"/>
  <c r="U20" i="50"/>
  <c r="V45" i="50"/>
  <c r="U45" i="50"/>
  <c r="V9" i="50"/>
  <c r="U9" i="50"/>
  <c r="V21" i="50"/>
  <c r="U21" i="50"/>
  <c r="V34" i="50"/>
  <c r="U34" i="50"/>
  <c r="V46" i="50"/>
  <c r="U46" i="50"/>
  <c r="V18" i="50"/>
  <c r="U18" i="50"/>
  <c r="U31" i="50"/>
  <c r="V31" i="50"/>
  <c r="V8" i="50"/>
  <c r="U8" i="50"/>
  <c r="V33" i="50"/>
  <c r="U33" i="50"/>
  <c r="U10" i="50"/>
  <c r="V10" i="50"/>
  <c r="U22" i="50"/>
  <c r="V22" i="50"/>
  <c r="U35" i="50"/>
  <c r="V35" i="50"/>
  <c r="U47" i="50"/>
  <c r="V47" i="50"/>
  <c r="V43" i="50"/>
  <c r="U43" i="50"/>
  <c r="V11" i="50"/>
  <c r="U11" i="50"/>
  <c r="V23" i="50"/>
  <c r="U23" i="50"/>
  <c r="V36" i="50"/>
  <c r="U36" i="50"/>
  <c r="V48" i="50"/>
  <c r="U48" i="50"/>
  <c r="V6" i="50"/>
  <c r="U6" i="50"/>
  <c r="V12" i="50"/>
  <c r="U12" i="50"/>
  <c r="V24" i="50"/>
  <c r="U24" i="50"/>
  <c r="V37" i="50"/>
  <c r="U37" i="50"/>
  <c r="V49" i="50"/>
  <c r="U49" i="50"/>
  <c r="V28" i="50"/>
  <c r="U28" i="50"/>
  <c r="V30" i="50"/>
  <c r="U30" i="50"/>
  <c r="V13" i="50"/>
  <c r="U13" i="50"/>
  <c r="V25" i="50"/>
  <c r="U25" i="50"/>
  <c r="U38" i="50"/>
  <c r="V38" i="50"/>
  <c r="V50" i="50"/>
  <c r="U50" i="50"/>
  <c r="V14" i="4"/>
  <c r="U14" i="4"/>
  <c r="V12" i="4"/>
  <c r="U12" i="4"/>
  <c r="U42" i="47"/>
  <c r="V42" i="47"/>
  <c r="U18" i="47"/>
  <c r="V18" i="47"/>
  <c r="U12" i="47"/>
  <c r="V12" i="47"/>
  <c r="V33" i="47"/>
  <c r="U33" i="47"/>
  <c r="U7" i="47"/>
  <c r="V7" i="47"/>
  <c r="V26" i="47"/>
  <c r="U26" i="47"/>
  <c r="V52" i="47"/>
  <c r="U52" i="47"/>
  <c r="V8" i="47"/>
  <c r="U8" i="47"/>
  <c r="V27" i="47"/>
  <c r="U27" i="47"/>
  <c r="V41" i="47"/>
  <c r="U41" i="47"/>
  <c r="V53" i="47"/>
  <c r="U53" i="47"/>
  <c r="U29" i="47"/>
  <c r="V29" i="47"/>
  <c r="V31" i="47"/>
  <c r="U31" i="47"/>
  <c r="V21" i="47"/>
  <c r="U21" i="47"/>
  <c r="V28" i="47"/>
  <c r="U28" i="47"/>
  <c r="U30" i="47"/>
  <c r="V30" i="47"/>
  <c r="V19" i="47"/>
  <c r="U19" i="47"/>
  <c r="V14" i="47"/>
  <c r="U14" i="47"/>
  <c r="V47" i="47"/>
  <c r="U47" i="47"/>
  <c r="V15" i="47"/>
  <c r="U15" i="47"/>
  <c r="V22" i="47"/>
  <c r="U22" i="47"/>
  <c r="V35" i="47"/>
  <c r="U35" i="47"/>
  <c r="U48" i="47"/>
  <c r="V48" i="47"/>
  <c r="V36" i="47"/>
  <c r="U36" i="47"/>
  <c r="U49" i="47"/>
  <c r="V49" i="47"/>
  <c r="V11" i="47"/>
  <c r="U11" i="47"/>
  <c r="V45" i="47"/>
  <c r="U45" i="47"/>
  <c r="V13" i="47"/>
  <c r="U13" i="47"/>
  <c r="V34" i="47"/>
  <c r="U34" i="47"/>
  <c r="V23" i="47"/>
  <c r="U23" i="47"/>
  <c r="U5" i="47"/>
  <c r="V5" i="47"/>
  <c r="U24" i="47"/>
  <c r="V24" i="47"/>
  <c r="U37" i="47"/>
  <c r="V37" i="47"/>
  <c r="V50" i="47"/>
  <c r="U50" i="47"/>
  <c r="V9" i="47"/>
  <c r="U9" i="47"/>
  <c r="U43" i="47"/>
  <c r="V43" i="47"/>
  <c r="U44" i="47"/>
  <c r="V44" i="47"/>
  <c r="V46" i="47"/>
  <c r="U46" i="47"/>
  <c r="V16" i="47"/>
  <c r="U16" i="47"/>
  <c r="U6" i="47"/>
  <c r="V6" i="47"/>
  <c r="V25" i="47"/>
  <c r="U25" i="47"/>
  <c r="U38" i="47"/>
  <c r="V38" i="47"/>
  <c r="V51" i="47"/>
  <c r="U51" i="47"/>
  <c r="P21" i="30"/>
  <c r="G17" i="30"/>
  <c r="T17" i="30"/>
  <c r="K17" i="30"/>
  <c r="P17" i="30"/>
  <c r="P22" i="30"/>
  <c r="L14" i="30"/>
  <c r="P19" i="30"/>
  <c r="U14" i="30"/>
  <c r="P20" i="30"/>
  <c r="L16" i="30"/>
  <c r="U16" i="30"/>
  <c r="K381" i="30" l="1"/>
  <c r="K155" i="30"/>
  <c r="K417" i="30"/>
  <c r="X428" i="30"/>
  <c r="X427" i="30"/>
  <c r="X429" i="30"/>
  <c r="K22" i="30"/>
  <c r="K21" i="30"/>
  <c r="K146" i="30"/>
  <c r="J456" i="30"/>
  <c r="J458" i="30"/>
  <c r="J459" i="30"/>
  <c r="J457" i="30"/>
  <c r="K119" i="30"/>
  <c r="I456" i="30"/>
  <c r="I459" i="30"/>
  <c r="I457" i="30"/>
  <c r="I458" i="30"/>
  <c r="K309" i="30"/>
  <c r="K327" i="30"/>
  <c r="K363" i="30"/>
  <c r="K318" i="30"/>
  <c r="X93" i="30"/>
  <c r="X92" i="30"/>
  <c r="X94" i="30"/>
  <c r="U18" i="30"/>
  <c r="T21" i="30"/>
  <c r="G22" i="30"/>
  <c r="K218" i="30"/>
  <c r="G21" i="30"/>
  <c r="T22" i="30"/>
  <c r="L18" i="30"/>
  <c r="K82" i="30"/>
  <c r="K64" i="30"/>
  <c r="K173" i="30"/>
  <c r="K55" i="30"/>
  <c r="G19" i="30"/>
  <c r="T46" i="30"/>
  <c r="K73" i="30"/>
  <c r="K182" i="30"/>
  <c r="P28" i="30"/>
  <c r="T64" i="30"/>
  <c r="K272" i="30"/>
  <c r="K254" i="30"/>
  <c r="K209" i="30"/>
  <c r="K46" i="30"/>
  <c r="G429" i="30"/>
  <c r="G428" i="30"/>
  <c r="G427" i="30"/>
  <c r="Y355" i="30"/>
  <c r="Y357" i="30"/>
  <c r="Y356" i="30"/>
  <c r="Y429" i="30"/>
  <c r="Y428" i="30"/>
  <c r="Y427" i="30"/>
  <c r="Y339" i="30"/>
  <c r="Y338" i="30"/>
  <c r="Y337" i="30"/>
  <c r="AC19" i="30"/>
  <c r="G339" i="30"/>
  <c r="G338" i="30"/>
  <c r="G337" i="30"/>
  <c r="G354" i="30"/>
  <c r="Y354" i="30"/>
  <c r="G336" i="30"/>
  <c r="Y336" i="30"/>
  <c r="G426" i="30"/>
  <c r="Y426" i="30"/>
  <c r="G372" i="30"/>
  <c r="Y372" i="30"/>
  <c r="G375" i="30"/>
  <c r="G373" i="30"/>
  <c r="G374" i="30"/>
  <c r="G357" i="30"/>
  <c r="G356" i="30"/>
  <c r="G355" i="30"/>
  <c r="Y374" i="30"/>
  <c r="Y373" i="30"/>
  <c r="Y375" i="30"/>
  <c r="K236" i="30"/>
  <c r="K37" i="30"/>
  <c r="K299" i="30"/>
  <c r="K290" i="30"/>
  <c r="K227" i="30"/>
  <c r="K263" i="30"/>
  <c r="K28" i="30"/>
  <c r="K281" i="30"/>
  <c r="AG19" i="30"/>
  <c r="AB19" i="30"/>
  <c r="AA19" i="30"/>
  <c r="AD19" i="30"/>
  <c r="AH19" i="30"/>
  <c r="K19" i="30"/>
  <c r="G347" i="30"/>
  <c r="G348" i="30"/>
  <c r="G346" i="30"/>
  <c r="Y345" i="30"/>
  <c r="G345" i="30"/>
  <c r="Y348" i="30"/>
  <c r="Y346" i="30"/>
  <c r="Y347" i="30"/>
  <c r="Y19" i="30"/>
  <c r="Z19" i="30"/>
  <c r="AF19" i="30"/>
  <c r="AE19" i="30"/>
  <c r="K200" i="30"/>
  <c r="K191" i="30"/>
  <c r="T312" i="30"/>
  <c r="T311" i="30"/>
  <c r="U308" i="30"/>
  <c r="T310" i="30"/>
  <c r="U54" i="30"/>
  <c r="T58" i="30"/>
  <c r="T56" i="30"/>
  <c r="T57" i="30"/>
  <c r="U344" i="30"/>
  <c r="T348" i="30"/>
  <c r="T346" i="30"/>
  <c r="T347" i="30"/>
  <c r="T445" i="30"/>
  <c r="R446" i="30"/>
  <c r="T446" i="30" s="1"/>
  <c r="U446" i="30" s="1"/>
  <c r="R447" i="30"/>
  <c r="R449" i="30"/>
  <c r="R448" i="30"/>
  <c r="T221" i="30"/>
  <c r="T220" i="30"/>
  <c r="U217" i="30"/>
  <c r="T219" i="30"/>
  <c r="U371" i="30"/>
  <c r="T373" i="30"/>
  <c r="T375" i="30"/>
  <c r="T374" i="30"/>
  <c r="S488" i="30"/>
  <c r="S487" i="30"/>
  <c r="S486" i="30"/>
  <c r="S489" i="30"/>
  <c r="T212" i="30"/>
  <c r="U208" i="30"/>
  <c r="T211" i="30"/>
  <c r="T210" i="30"/>
  <c r="T357" i="30"/>
  <c r="T356" i="30"/>
  <c r="U353" i="30"/>
  <c r="T355" i="30"/>
  <c r="T185" i="30"/>
  <c r="U181" i="30"/>
  <c r="T183" i="30"/>
  <c r="T184" i="30"/>
  <c r="S478" i="30"/>
  <c r="S477" i="30"/>
  <c r="S479" i="30"/>
  <c r="S476" i="30"/>
  <c r="T273" i="30"/>
  <c r="U271" i="30"/>
  <c r="T275" i="30"/>
  <c r="T274" i="30"/>
  <c r="T230" i="30"/>
  <c r="T229" i="30"/>
  <c r="U226" i="30"/>
  <c r="T228" i="30"/>
  <c r="U136" i="30"/>
  <c r="T138" i="30"/>
  <c r="T139" i="30"/>
  <c r="T140" i="30"/>
  <c r="U190" i="30"/>
  <c r="T194" i="30"/>
  <c r="T192" i="30"/>
  <c r="T193" i="30"/>
  <c r="T201" i="30"/>
  <c r="T202" i="30"/>
  <c r="T203" i="30"/>
  <c r="U199" i="30"/>
  <c r="T239" i="30"/>
  <c r="T238" i="30"/>
  <c r="U235" i="30"/>
  <c r="T237" i="30"/>
  <c r="R456" i="30"/>
  <c r="T456" i="30" s="1"/>
  <c r="U456" i="30" s="1"/>
  <c r="T455" i="30"/>
  <c r="R457" i="30"/>
  <c r="R458" i="30"/>
  <c r="R459" i="30"/>
  <c r="T28" i="30"/>
  <c r="T284" i="30"/>
  <c r="T282" i="30"/>
  <c r="U280" i="30"/>
  <c r="T283" i="30"/>
  <c r="U425" i="30"/>
  <c r="T429" i="30"/>
  <c r="T427" i="30"/>
  <c r="T428" i="30"/>
  <c r="U108" i="30"/>
  <c r="T112" i="30"/>
  <c r="T110" i="30"/>
  <c r="T111" i="30"/>
  <c r="T167" i="30"/>
  <c r="U163" i="30"/>
  <c r="T165" i="30"/>
  <c r="T166" i="30"/>
  <c r="U262" i="30"/>
  <c r="T264" i="30"/>
  <c r="T265" i="30"/>
  <c r="T266" i="30"/>
  <c r="T330" i="30"/>
  <c r="T328" i="30"/>
  <c r="U326" i="30"/>
  <c r="T329" i="30"/>
  <c r="T93" i="30"/>
  <c r="T92" i="30"/>
  <c r="T94" i="30"/>
  <c r="U90" i="30"/>
  <c r="T130" i="30"/>
  <c r="U127" i="30"/>
  <c r="T131" i="30"/>
  <c r="T129" i="30"/>
  <c r="T321" i="30"/>
  <c r="T320" i="30"/>
  <c r="U317" i="30"/>
  <c r="T319" i="30"/>
  <c r="T74" i="30"/>
  <c r="T76" i="30"/>
  <c r="T75" i="30"/>
  <c r="U72" i="30"/>
  <c r="T176" i="30"/>
  <c r="T174" i="30"/>
  <c r="U172" i="30"/>
  <c r="T175" i="30"/>
  <c r="T149" i="30"/>
  <c r="U145" i="30"/>
  <c r="T148" i="30"/>
  <c r="T147" i="30"/>
  <c r="R497" i="30"/>
  <c r="R496" i="30"/>
  <c r="R499" i="30"/>
  <c r="R498" i="30"/>
  <c r="S496" i="30"/>
  <c r="S499" i="30"/>
  <c r="S497" i="30"/>
  <c r="S498" i="30"/>
  <c r="U389" i="30"/>
  <c r="T391" i="30"/>
  <c r="T393" i="30"/>
  <c r="T392" i="30"/>
  <c r="U81" i="30"/>
  <c r="T84" i="30"/>
  <c r="T85" i="30"/>
  <c r="T83" i="30"/>
  <c r="U398" i="30"/>
  <c r="T400" i="30"/>
  <c r="T402" i="30"/>
  <c r="T401" i="30"/>
  <c r="T382" i="30"/>
  <c r="T383" i="30"/>
  <c r="U380" i="30"/>
  <c r="T384" i="30"/>
  <c r="T122" i="30"/>
  <c r="U118" i="30"/>
  <c r="T120" i="30"/>
  <c r="T121" i="30"/>
  <c r="T419" i="30"/>
  <c r="U416" i="30"/>
  <c r="T418" i="30"/>
  <c r="T420" i="30"/>
  <c r="T293" i="30"/>
  <c r="T292" i="30"/>
  <c r="T291" i="30"/>
  <c r="U289" i="30"/>
  <c r="T364" i="30"/>
  <c r="T366" i="30"/>
  <c r="T365" i="30"/>
  <c r="U362" i="30"/>
  <c r="T302" i="30"/>
  <c r="T300" i="30"/>
  <c r="T301" i="30"/>
  <c r="U298" i="30"/>
  <c r="T158" i="30"/>
  <c r="T156" i="30"/>
  <c r="T157" i="30"/>
  <c r="U154" i="30"/>
  <c r="T40" i="30"/>
  <c r="U36" i="30"/>
  <c r="T38" i="30"/>
  <c r="T39" i="30"/>
  <c r="T257" i="30"/>
  <c r="U253" i="30"/>
  <c r="T256" i="30"/>
  <c r="T255" i="30"/>
  <c r="T339" i="30"/>
  <c r="T337" i="30"/>
  <c r="T338" i="30"/>
  <c r="U335" i="30"/>
  <c r="S465" i="30"/>
  <c r="S436" i="30"/>
  <c r="S438" i="30"/>
  <c r="S437" i="30"/>
  <c r="S439" i="30"/>
  <c r="T100" i="30"/>
  <c r="R489" i="30"/>
  <c r="R488" i="30"/>
  <c r="R487" i="30"/>
  <c r="R486" i="30"/>
  <c r="R465" i="30"/>
  <c r="R436" i="30"/>
  <c r="R439" i="30"/>
  <c r="R437" i="30"/>
  <c r="R438" i="30"/>
  <c r="R479" i="30"/>
  <c r="R478" i="30"/>
  <c r="R476" i="30"/>
  <c r="R477" i="30"/>
  <c r="T47" i="30"/>
  <c r="T48" i="30"/>
  <c r="T49" i="30"/>
  <c r="T29" i="30"/>
  <c r="T31" i="30"/>
  <c r="T30" i="30"/>
  <c r="Q498" i="30"/>
  <c r="T495" i="30"/>
  <c r="Q497" i="30"/>
  <c r="Q496" i="30"/>
  <c r="Q499" i="30"/>
  <c r="T102" i="30"/>
  <c r="T101" i="30"/>
  <c r="T103" i="30"/>
  <c r="Q487" i="30"/>
  <c r="T485" i="30"/>
  <c r="Q488" i="30"/>
  <c r="Q486" i="30"/>
  <c r="Q489" i="30"/>
  <c r="T67" i="30"/>
  <c r="T66" i="30"/>
  <c r="T65" i="30"/>
  <c r="Q476" i="30"/>
  <c r="Q478" i="30"/>
  <c r="T475" i="30"/>
  <c r="Q477" i="30"/>
  <c r="Q479" i="30"/>
  <c r="Q465" i="30"/>
  <c r="Q436" i="30"/>
  <c r="T435" i="30"/>
  <c r="Q437" i="30"/>
  <c r="Q438" i="30"/>
  <c r="Q439" i="30"/>
  <c r="O498" i="30"/>
  <c r="O497" i="30"/>
  <c r="O496" i="30"/>
  <c r="O499" i="30"/>
  <c r="O489" i="30"/>
  <c r="O488" i="30"/>
  <c r="O486" i="30"/>
  <c r="O487" i="30"/>
  <c r="O465" i="30"/>
  <c r="O436" i="30"/>
  <c r="O438" i="30"/>
  <c r="O437" i="30"/>
  <c r="O439" i="30"/>
  <c r="O479" i="30"/>
  <c r="O476" i="30"/>
  <c r="O478" i="30"/>
  <c r="O477" i="30"/>
  <c r="P46" i="30"/>
  <c r="N499" i="30"/>
  <c r="N497" i="30"/>
  <c r="N496" i="30"/>
  <c r="N498" i="30"/>
  <c r="P100" i="30"/>
  <c r="N486" i="30"/>
  <c r="N487" i="30"/>
  <c r="N489" i="30"/>
  <c r="N488" i="30"/>
  <c r="P64" i="30"/>
  <c r="N465" i="30"/>
  <c r="N436" i="30"/>
  <c r="N439" i="30"/>
  <c r="N437" i="30"/>
  <c r="N438" i="30"/>
  <c r="N476" i="30"/>
  <c r="N477" i="30"/>
  <c r="N478" i="30"/>
  <c r="N479" i="30"/>
  <c r="U45" i="30"/>
  <c r="P49" i="30"/>
  <c r="P47" i="30"/>
  <c r="P48" i="30"/>
  <c r="P31" i="30"/>
  <c r="P29" i="30"/>
  <c r="P30" i="30"/>
  <c r="U27" i="30"/>
  <c r="M499" i="30"/>
  <c r="M497" i="30"/>
  <c r="M498" i="30"/>
  <c r="M496" i="30"/>
  <c r="P495" i="30"/>
  <c r="U99" i="30"/>
  <c r="P102" i="30"/>
  <c r="P101" i="30"/>
  <c r="P103" i="30"/>
  <c r="P485" i="30"/>
  <c r="M488" i="30"/>
  <c r="M487" i="30"/>
  <c r="M486" i="30"/>
  <c r="M489" i="30"/>
  <c r="P66" i="30"/>
  <c r="P67" i="30"/>
  <c r="P65" i="30"/>
  <c r="U63" i="30"/>
  <c r="M465" i="30"/>
  <c r="P435" i="30"/>
  <c r="M436" i="30"/>
  <c r="M438" i="30"/>
  <c r="M439" i="30"/>
  <c r="M437" i="30"/>
  <c r="M478" i="30"/>
  <c r="M476" i="30"/>
  <c r="P475" i="30"/>
  <c r="M479" i="30"/>
  <c r="M477" i="30"/>
  <c r="K100" i="30"/>
  <c r="K429" i="30"/>
  <c r="K427" i="30"/>
  <c r="L425" i="30"/>
  <c r="K428" i="30"/>
  <c r="AG426" i="30"/>
  <c r="AF426" i="30"/>
  <c r="AH426" i="30"/>
  <c r="AE426" i="30"/>
  <c r="AD426" i="30"/>
  <c r="AA426" i="30"/>
  <c r="AB426" i="30"/>
  <c r="AC426" i="30"/>
  <c r="Z426" i="30"/>
  <c r="K426" i="30"/>
  <c r="Z429" i="30"/>
  <c r="Z428" i="30"/>
  <c r="Z427" i="30"/>
  <c r="AB429" i="30"/>
  <c r="AB427" i="30"/>
  <c r="AB428" i="30"/>
  <c r="AC428" i="30"/>
  <c r="AC427" i="30"/>
  <c r="AC429" i="30"/>
  <c r="AA428" i="30"/>
  <c r="AA429" i="30"/>
  <c r="AA427" i="30"/>
  <c r="AE429" i="30"/>
  <c r="AE427" i="30"/>
  <c r="AE428" i="30"/>
  <c r="AD427" i="30"/>
  <c r="AD428" i="30"/>
  <c r="AD429" i="30"/>
  <c r="AG429" i="30"/>
  <c r="AG427" i="30"/>
  <c r="AG428" i="30"/>
  <c r="AH429" i="30"/>
  <c r="AH427" i="30"/>
  <c r="AH428" i="30"/>
  <c r="AF429" i="30"/>
  <c r="AF428" i="30"/>
  <c r="AF427" i="30"/>
  <c r="K420" i="30"/>
  <c r="K418" i="30"/>
  <c r="K419" i="30"/>
  <c r="K401" i="30"/>
  <c r="K400" i="30"/>
  <c r="K402" i="30"/>
  <c r="K393" i="30"/>
  <c r="K391" i="30"/>
  <c r="K392" i="30"/>
  <c r="K384" i="30"/>
  <c r="K383" i="30"/>
  <c r="K382" i="30"/>
  <c r="K373" i="30"/>
  <c r="K374" i="30"/>
  <c r="K375" i="30"/>
  <c r="L371" i="30"/>
  <c r="AE372" i="30"/>
  <c r="AG372" i="30"/>
  <c r="AH372" i="30"/>
  <c r="AF372" i="30"/>
  <c r="AD372" i="30"/>
  <c r="AA372" i="30"/>
  <c r="AB372" i="30"/>
  <c r="AC372" i="30"/>
  <c r="Z372" i="30"/>
  <c r="K372" i="30"/>
  <c r="Z375" i="30"/>
  <c r="Z373" i="30"/>
  <c r="Z374" i="30"/>
  <c r="AC373" i="30"/>
  <c r="AC374" i="30"/>
  <c r="AC375" i="30"/>
  <c r="AB375" i="30"/>
  <c r="AB373" i="30"/>
  <c r="AB374" i="30"/>
  <c r="AA374" i="30"/>
  <c r="AA373" i="30"/>
  <c r="AA375" i="30"/>
  <c r="AE375" i="30"/>
  <c r="AE373" i="30"/>
  <c r="AE374" i="30"/>
  <c r="AD375" i="30"/>
  <c r="AD373" i="30"/>
  <c r="AD374" i="30"/>
  <c r="AF373" i="30"/>
  <c r="AF375" i="30"/>
  <c r="AF374" i="30"/>
  <c r="AH375" i="30"/>
  <c r="AH374" i="30"/>
  <c r="AH373" i="30"/>
  <c r="AG375" i="30"/>
  <c r="AG374" i="30"/>
  <c r="AG373" i="30"/>
  <c r="K364" i="30"/>
  <c r="K366" i="30"/>
  <c r="K365" i="30"/>
  <c r="K357" i="30"/>
  <c r="L353" i="30"/>
  <c r="K356" i="30"/>
  <c r="K355" i="30"/>
  <c r="AG354" i="30"/>
  <c r="AH354" i="30"/>
  <c r="AF354" i="30"/>
  <c r="AE354" i="30"/>
  <c r="AD354" i="30"/>
  <c r="AC354" i="30"/>
  <c r="AB354" i="30"/>
  <c r="AA354" i="30"/>
  <c r="Z354" i="30"/>
  <c r="K354" i="30"/>
  <c r="Z357" i="30"/>
  <c r="Z356" i="30"/>
  <c r="Z355" i="30"/>
  <c r="AC355" i="30"/>
  <c r="AC356" i="30"/>
  <c r="AC357" i="30"/>
  <c r="AB357" i="30"/>
  <c r="AB356" i="30"/>
  <c r="AB355" i="30"/>
  <c r="AA357" i="30"/>
  <c r="AA356" i="30"/>
  <c r="AA355" i="30"/>
  <c r="AE357" i="30"/>
  <c r="AE356" i="30"/>
  <c r="AE355" i="30"/>
  <c r="AD357" i="30"/>
  <c r="AD356" i="30"/>
  <c r="AD355" i="30"/>
  <c r="AH357" i="30"/>
  <c r="AH356" i="30"/>
  <c r="AH355" i="30"/>
  <c r="AG357" i="30"/>
  <c r="AG355" i="30"/>
  <c r="AG356" i="30"/>
  <c r="AF357" i="30"/>
  <c r="AF355" i="30"/>
  <c r="AF356" i="30"/>
  <c r="K348" i="30"/>
  <c r="K346" i="30"/>
  <c r="L344" i="30"/>
  <c r="K347" i="30"/>
  <c r="AG345" i="30"/>
  <c r="AF345" i="30"/>
  <c r="AH345" i="30"/>
  <c r="AD345" i="30"/>
  <c r="AE345" i="30"/>
  <c r="AA345" i="30"/>
  <c r="AC345" i="30"/>
  <c r="AB345" i="30"/>
  <c r="Z345" i="30"/>
  <c r="K345" i="30"/>
  <c r="Z348" i="30"/>
  <c r="Z346" i="30"/>
  <c r="Z347" i="30"/>
  <c r="AB346" i="30"/>
  <c r="AB348" i="30"/>
  <c r="AB347" i="30"/>
  <c r="AC348" i="30"/>
  <c r="AC347" i="30"/>
  <c r="AC346" i="30"/>
  <c r="AA348" i="30"/>
  <c r="AA347" i="30"/>
  <c r="AA346" i="30"/>
  <c r="AE347" i="30"/>
  <c r="AE346" i="30"/>
  <c r="AE348" i="30"/>
  <c r="AD348" i="30"/>
  <c r="AD346" i="30"/>
  <c r="AD347" i="30"/>
  <c r="AG348" i="30"/>
  <c r="AG346" i="30"/>
  <c r="AG347" i="30"/>
  <c r="AH346" i="30"/>
  <c r="AH348" i="30"/>
  <c r="AH347" i="30"/>
  <c r="AF346" i="30"/>
  <c r="AF348" i="30"/>
  <c r="AF347" i="30"/>
  <c r="K337" i="30"/>
  <c r="K339" i="30"/>
  <c r="K338" i="30"/>
  <c r="L335" i="30"/>
  <c r="AG336" i="30"/>
  <c r="AH336" i="30"/>
  <c r="AF336" i="30"/>
  <c r="AE336" i="30"/>
  <c r="AD336" i="30"/>
  <c r="AC336" i="30"/>
  <c r="AB336" i="30"/>
  <c r="Z336" i="30"/>
  <c r="AA336" i="30"/>
  <c r="K336" i="30"/>
  <c r="AA337" i="30"/>
  <c r="AA339" i="30"/>
  <c r="AA338" i="30"/>
  <c r="Z338" i="30"/>
  <c r="Z337" i="30"/>
  <c r="Z339" i="30"/>
  <c r="AC339" i="30"/>
  <c r="AC337" i="30"/>
  <c r="AC338" i="30"/>
  <c r="AB339" i="30"/>
  <c r="AB337" i="30"/>
  <c r="AB338" i="30"/>
  <c r="AE339" i="30"/>
  <c r="AE337" i="30"/>
  <c r="AE338" i="30"/>
  <c r="AD338" i="30"/>
  <c r="AD337" i="30"/>
  <c r="AD339" i="30"/>
  <c r="AG339" i="30"/>
  <c r="AG337" i="30"/>
  <c r="AG338" i="30"/>
  <c r="AF339" i="30"/>
  <c r="AF338" i="30"/>
  <c r="AF337" i="30"/>
  <c r="AH339" i="30"/>
  <c r="AH337" i="30"/>
  <c r="AH338" i="30"/>
  <c r="K328" i="30"/>
  <c r="K330" i="30"/>
  <c r="K329" i="30"/>
  <c r="K321" i="30"/>
  <c r="K319" i="30"/>
  <c r="K320" i="30"/>
  <c r="K310" i="30"/>
  <c r="K312" i="30"/>
  <c r="K311" i="30"/>
  <c r="K455" i="30"/>
  <c r="H456" i="30"/>
  <c r="H459" i="30"/>
  <c r="H458" i="30"/>
  <c r="H457" i="30"/>
  <c r="K302" i="30"/>
  <c r="K300" i="30"/>
  <c r="K301" i="30"/>
  <c r="K284" i="30"/>
  <c r="K283" i="30"/>
  <c r="K282" i="30"/>
  <c r="K274" i="30"/>
  <c r="K275" i="30"/>
  <c r="K273" i="30"/>
  <c r="K264" i="30"/>
  <c r="K266" i="30"/>
  <c r="K265" i="30"/>
  <c r="K239" i="30"/>
  <c r="K237" i="30"/>
  <c r="K238" i="30"/>
  <c r="K230" i="30"/>
  <c r="K228" i="30"/>
  <c r="K229" i="30"/>
  <c r="K221" i="30"/>
  <c r="K219" i="30"/>
  <c r="K220" i="30"/>
  <c r="K212" i="30"/>
  <c r="K211" i="30"/>
  <c r="K210" i="30"/>
  <c r="K203" i="30"/>
  <c r="K201" i="30"/>
  <c r="K202" i="30"/>
  <c r="K183" i="30"/>
  <c r="K185" i="30"/>
  <c r="K184" i="30"/>
  <c r="K176" i="30"/>
  <c r="K174" i="30"/>
  <c r="K175" i="30"/>
  <c r="K167" i="30"/>
  <c r="K165" i="30"/>
  <c r="K166" i="30"/>
  <c r="K158" i="30"/>
  <c r="K156" i="30"/>
  <c r="K157" i="30"/>
  <c r="K149" i="30"/>
  <c r="K147" i="30"/>
  <c r="K148" i="30"/>
  <c r="K140" i="30"/>
  <c r="K138" i="30"/>
  <c r="L136" i="30"/>
  <c r="K139" i="30"/>
  <c r="AH137" i="30"/>
  <c r="AG137" i="30"/>
  <c r="AF137" i="30"/>
  <c r="AE137" i="30"/>
  <c r="AB137" i="30"/>
  <c r="AC137" i="30"/>
  <c r="AD137" i="30"/>
  <c r="AA137" i="30"/>
  <c r="Z137" i="30"/>
  <c r="K137" i="30"/>
  <c r="L137" i="30" s="1"/>
  <c r="V137" i="30" s="1"/>
  <c r="Z140" i="30"/>
  <c r="Z139" i="30"/>
  <c r="Z138" i="30"/>
  <c r="AA140" i="30"/>
  <c r="AA138" i="30"/>
  <c r="AA139" i="30"/>
  <c r="AC138" i="30"/>
  <c r="AC140" i="30"/>
  <c r="AC139" i="30"/>
  <c r="AD140" i="30"/>
  <c r="AD139" i="30"/>
  <c r="AD138" i="30"/>
  <c r="AB140" i="30"/>
  <c r="AB139" i="30"/>
  <c r="AB138" i="30"/>
  <c r="AF140" i="30"/>
  <c r="AF139" i="30"/>
  <c r="AF138" i="30"/>
  <c r="AE140" i="30"/>
  <c r="AE139" i="30"/>
  <c r="AE138" i="30"/>
  <c r="AH139" i="30"/>
  <c r="AH140" i="30"/>
  <c r="AH138" i="30"/>
  <c r="AG140" i="30"/>
  <c r="AG139" i="30"/>
  <c r="AG138" i="30"/>
  <c r="K129" i="30"/>
  <c r="K131" i="30"/>
  <c r="K130" i="30"/>
  <c r="K122" i="30"/>
  <c r="K121" i="30"/>
  <c r="K120" i="30"/>
  <c r="K112" i="30"/>
  <c r="K111" i="30"/>
  <c r="K110" i="30"/>
  <c r="K101" i="30"/>
  <c r="K103" i="30"/>
  <c r="K102" i="30"/>
  <c r="K94" i="30"/>
  <c r="K93" i="30"/>
  <c r="K92" i="30"/>
  <c r="K65" i="30"/>
  <c r="K66" i="30"/>
  <c r="K67" i="30"/>
  <c r="K56" i="30"/>
  <c r="K58" i="30"/>
  <c r="K57" i="30"/>
  <c r="K48" i="30"/>
  <c r="K47" i="30"/>
  <c r="K49" i="30"/>
  <c r="K31" i="30"/>
  <c r="K29" i="30"/>
  <c r="K30" i="30"/>
  <c r="K194" i="30"/>
  <c r="K193" i="30"/>
  <c r="K192" i="30"/>
  <c r="J499" i="30"/>
  <c r="J498" i="30"/>
  <c r="J497" i="30"/>
  <c r="J496" i="30"/>
  <c r="I499" i="30"/>
  <c r="I498" i="30"/>
  <c r="I497" i="30"/>
  <c r="I496" i="30"/>
  <c r="J446" i="30"/>
  <c r="J449" i="30"/>
  <c r="J448" i="30"/>
  <c r="J447" i="30"/>
  <c r="J489" i="30"/>
  <c r="J488" i="30"/>
  <c r="J487" i="30"/>
  <c r="J486" i="30"/>
  <c r="J465" i="30"/>
  <c r="J436" i="30"/>
  <c r="J438" i="30"/>
  <c r="J437" i="30"/>
  <c r="J439" i="30"/>
  <c r="J479" i="30"/>
  <c r="J478" i="30"/>
  <c r="J477" i="30"/>
  <c r="J476" i="30"/>
  <c r="I446" i="30"/>
  <c r="I449" i="30"/>
  <c r="I448" i="30"/>
  <c r="I447" i="30"/>
  <c r="I489" i="30"/>
  <c r="I488" i="30"/>
  <c r="I487" i="30"/>
  <c r="I486" i="30"/>
  <c r="I465" i="30"/>
  <c r="I436" i="30"/>
  <c r="I438" i="30"/>
  <c r="I439" i="30"/>
  <c r="I437" i="30"/>
  <c r="I479" i="30"/>
  <c r="I478" i="30"/>
  <c r="I477" i="30"/>
  <c r="I476" i="30"/>
  <c r="K291" i="30"/>
  <c r="K293" i="30"/>
  <c r="K292" i="30"/>
  <c r="K255" i="30"/>
  <c r="K257" i="30"/>
  <c r="K256" i="30"/>
  <c r="H489" i="30"/>
  <c r="H488" i="30"/>
  <c r="H487" i="30"/>
  <c r="H486" i="30"/>
  <c r="K485" i="30"/>
  <c r="K445" i="30"/>
  <c r="H446" i="30"/>
  <c r="H448" i="30"/>
  <c r="H449" i="30"/>
  <c r="H447" i="30"/>
  <c r="K83" i="30"/>
  <c r="K84" i="30"/>
  <c r="K85" i="30"/>
  <c r="K74" i="30"/>
  <c r="K76" i="30"/>
  <c r="K75" i="30"/>
  <c r="H479" i="30"/>
  <c r="H478" i="30"/>
  <c r="H477" i="30"/>
  <c r="H476" i="30"/>
  <c r="K475" i="30"/>
  <c r="K39" i="30"/>
  <c r="K40" i="30"/>
  <c r="K38" i="30"/>
  <c r="H465" i="30"/>
  <c r="K435" i="30"/>
  <c r="H436" i="30"/>
  <c r="H438" i="30"/>
  <c r="H439" i="30"/>
  <c r="H437" i="30"/>
  <c r="H499" i="30"/>
  <c r="H498" i="30"/>
  <c r="H497" i="30"/>
  <c r="H496" i="30"/>
  <c r="K495" i="30"/>
  <c r="F456" i="30"/>
  <c r="F457" i="30"/>
  <c r="F459" i="30"/>
  <c r="F458" i="30"/>
  <c r="X102" i="30"/>
  <c r="X101" i="30"/>
  <c r="X103" i="30"/>
  <c r="X67" i="30"/>
  <c r="X65" i="30"/>
  <c r="X66" i="30"/>
  <c r="X47" i="30"/>
  <c r="X49" i="30"/>
  <c r="X48" i="30"/>
  <c r="X31" i="30"/>
  <c r="X30" i="30"/>
  <c r="X29" i="30"/>
  <c r="X110" i="30"/>
  <c r="X112" i="30"/>
  <c r="X111" i="30"/>
  <c r="X38" i="30"/>
  <c r="X39" i="30"/>
  <c r="X40" i="30"/>
  <c r="X85" i="30"/>
  <c r="X83" i="30"/>
  <c r="X84" i="30"/>
  <c r="X76" i="30"/>
  <c r="X74" i="30"/>
  <c r="X75" i="30"/>
  <c r="X391" i="30"/>
  <c r="X393" i="30"/>
  <c r="X392" i="30"/>
  <c r="AF393" i="30"/>
  <c r="AF391" i="30"/>
  <c r="AF392" i="30"/>
  <c r="AG392" i="30"/>
  <c r="AG393" i="30"/>
  <c r="AG391" i="30"/>
  <c r="AE393" i="30"/>
  <c r="AE391" i="30"/>
  <c r="AE392" i="30"/>
  <c r="AD393" i="30"/>
  <c r="AD392" i="30"/>
  <c r="AD391" i="30"/>
  <c r="Y393" i="30"/>
  <c r="Y391" i="30"/>
  <c r="Y392" i="30"/>
  <c r="G393" i="30"/>
  <c r="G392" i="30"/>
  <c r="L389" i="30"/>
  <c r="G391" i="30"/>
  <c r="Z393" i="30"/>
  <c r="Z391" i="30"/>
  <c r="Z392" i="30"/>
  <c r="AH390" i="30"/>
  <c r="AF390" i="30"/>
  <c r="AE390" i="30"/>
  <c r="AD390" i="30"/>
  <c r="AA390" i="30"/>
  <c r="X390" i="30"/>
  <c r="G390" i="30"/>
  <c r="L390" i="30" s="1"/>
  <c r="V390" i="30" s="1"/>
  <c r="AB390" i="30"/>
  <c r="AC390" i="30"/>
  <c r="Z390" i="30"/>
  <c r="Y390" i="30"/>
  <c r="AG390" i="30"/>
  <c r="AC393" i="30"/>
  <c r="AC392" i="30"/>
  <c r="AC391" i="30"/>
  <c r="AB393" i="30"/>
  <c r="AB391" i="30"/>
  <c r="AB392" i="30"/>
  <c r="AA393" i="30"/>
  <c r="AA392" i="30"/>
  <c r="AA391" i="30"/>
  <c r="AH392" i="30"/>
  <c r="AH393" i="30"/>
  <c r="AH391" i="30"/>
  <c r="G366" i="30"/>
  <c r="G365" i="30"/>
  <c r="L362" i="30"/>
  <c r="G364" i="30"/>
  <c r="AD366" i="30"/>
  <c r="AD364" i="30"/>
  <c r="AD365" i="30"/>
  <c r="AF364" i="30"/>
  <c r="AF366" i="30"/>
  <c r="AF365" i="30"/>
  <c r="AH365" i="30"/>
  <c r="AH366" i="30"/>
  <c r="AH364" i="30"/>
  <c r="AE365" i="30"/>
  <c r="AE366" i="30"/>
  <c r="AE364" i="30"/>
  <c r="AG366" i="30"/>
  <c r="AG364" i="30"/>
  <c r="AG365" i="30"/>
  <c r="AF363" i="30"/>
  <c r="AH363" i="30"/>
  <c r="Y363" i="30"/>
  <c r="G363" i="30"/>
  <c r="Z363" i="30"/>
  <c r="AE363" i="30"/>
  <c r="AD363" i="30"/>
  <c r="AA363" i="30"/>
  <c r="AC363" i="30"/>
  <c r="AB363" i="30"/>
  <c r="AG363" i="30"/>
  <c r="X363" i="30"/>
  <c r="AB364" i="30"/>
  <c r="AB365" i="30"/>
  <c r="AB366" i="30"/>
  <c r="AA366" i="30"/>
  <c r="AA365" i="30"/>
  <c r="AA364" i="30"/>
  <c r="X366" i="30"/>
  <c r="X364" i="30"/>
  <c r="X365" i="30"/>
  <c r="AC366" i="30"/>
  <c r="AC364" i="30"/>
  <c r="AC365" i="30"/>
  <c r="Z366" i="30"/>
  <c r="Z365" i="30"/>
  <c r="Z364" i="30"/>
  <c r="Y366" i="30"/>
  <c r="Y365" i="30"/>
  <c r="Y364" i="30"/>
  <c r="AA400" i="30"/>
  <c r="AA402" i="30"/>
  <c r="AA401" i="30"/>
  <c r="Y401" i="30"/>
  <c r="Y402" i="30"/>
  <c r="Y400" i="30"/>
  <c r="Z402" i="30"/>
  <c r="Z400" i="30"/>
  <c r="Z401" i="30"/>
  <c r="X400" i="30"/>
  <c r="X401" i="30"/>
  <c r="X402" i="30"/>
  <c r="AF402" i="30"/>
  <c r="AF400" i="30"/>
  <c r="AF401" i="30"/>
  <c r="AH401" i="30"/>
  <c r="AH402" i="30"/>
  <c r="AH400" i="30"/>
  <c r="G399" i="30"/>
  <c r="L399" i="30" s="1"/>
  <c r="V399" i="30" s="1"/>
  <c r="AG399" i="30"/>
  <c r="AD399" i="30"/>
  <c r="Y399" i="30"/>
  <c r="X399" i="30"/>
  <c r="AF399" i="30"/>
  <c r="AE399" i="30"/>
  <c r="Z399" i="30"/>
  <c r="AH399" i="30"/>
  <c r="AB399" i="30"/>
  <c r="AA399" i="30"/>
  <c r="AC399" i="30"/>
  <c r="AE401" i="30"/>
  <c r="AE402" i="30"/>
  <c r="AE400" i="30"/>
  <c r="G402" i="30"/>
  <c r="G401" i="30"/>
  <c r="L398" i="30"/>
  <c r="G400" i="30"/>
  <c r="AG402" i="30"/>
  <c r="AG400" i="30"/>
  <c r="AG401" i="30"/>
  <c r="AB402" i="30"/>
  <c r="AB400" i="30"/>
  <c r="AB401" i="30"/>
  <c r="AD401" i="30"/>
  <c r="AD400" i="30"/>
  <c r="AD402" i="30"/>
  <c r="AC402" i="30"/>
  <c r="AC400" i="30"/>
  <c r="AC401" i="30"/>
  <c r="AB330" i="30"/>
  <c r="AB329" i="30"/>
  <c r="AB328" i="30"/>
  <c r="AE328" i="30"/>
  <c r="AE329" i="30"/>
  <c r="AE330" i="30"/>
  <c r="AC328" i="30"/>
  <c r="AC330" i="30"/>
  <c r="AC329" i="30"/>
  <c r="AD329" i="30"/>
  <c r="AD328" i="30"/>
  <c r="AD330" i="30"/>
  <c r="X328" i="30"/>
  <c r="X329" i="30"/>
  <c r="X330" i="30"/>
  <c r="AA329" i="30"/>
  <c r="AA328" i="30"/>
  <c r="AA330" i="30"/>
  <c r="Y330" i="30"/>
  <c r="Y328" i="30"/>
  <c r="Y329" i="30"/>
  <c r="AH327" i="30"/>
  <c r="AG327" i="30"/>
  <c r="AA327" i="30"/>
  <c r="Y327" i="30"/>
  <c r="X327" i="30"/>
  <c r="Z327" i="30"/>
  <c r="G327" i="30"/>
  <c r="AE327" i="30"/>
  <c r="AC327" i="30"/>
  <c r="AF327" i="30"/>
  <c r="AD327" i="30"/>
  <c r="AB327" i="30"/>
  <c r="Z330" i="30"/>
  <c r="Z328" i="30"/>
  <c r="Z329" i="30"/>
  <c r="AG328" i="30"/>
  <c r="AG329" i="30"/>
  <c r="AG330" i="30"/>
  <c r="AH329" i="30"/>
  <c r="AH328" i="30"/>
  <c r="AH330" i="30"/>
  <c r="G330" i="30"/>
  <c r="G329" i="30"/>
  <c r="L326" i="30"/>
  <c r="G328" i="30"/>
  <c r="AF330" i="30"/>
  <c r="AF329" i="30"/>
  <c r="AF328" i="30"/>
  <c r="Y321" i="30"/>
  <c r="Y320" i="30"/>
  <c r="Y319" i="30"/>
  <c r="AE321" i="30"/>
  <c r="AE319" i="30"/>
  <c r="AE320" i="30"/>
  <c r="AD319" i="30"/>
  <c r="AD320" i="30"/>
  <c r="AD321" i="30"/>
  <c r="AF321" i="30"/>
  <c r="AF320" i="30"/>
  <c r="AF319" i="30"/>
  <c r="AH319" i="30"/>
  <c r="AH321" i="30"/>
  <c r="AH320" i="30"/>
  <c r="AA321" i="30"/>
  <c r="AA319" i="30"/>
  <c r="AA320" i="30"/>
  <c r="Z319" i="30"/>
  <c r="Z321" i="30"/>
  <c r="Z320" i="30"/>
  <c r="G321" i="30"/>
  <c r="L317" i="30"/>
  <c r="G320" i="30"/>
  <c r="G319" i="30"/>
  <c r="AG321" i="30"/>
  <c r="AG319" i="30"/>
  <c r="AG320" i="30"/>
  <c r="AG318" i="30"/>
  <c r="AA318" i="30"/>
  <c r="Y318" i="30"/>
  <c r="AH318" i="30"/>
  <c r="AD318" i="30"/>
  <c r="AF318" i="30"/>
  <c r="AE318" i="30"/>
  <c r="AB318" i="30"/>
  <c r="AC318" i="30"/>
  <c r="G318" i="30"/>
  <c r="Z318" i="30"/>
  <c r="X318" i="30"/>
  <c r="AC321" i="30"/>
  <c r="AC320" i="30"/>
  <c r="AC319" i="30"/>
  <c r="X319" i="30"/>
  <c r="X321" i="30"/>
  <c r="X320" i="30"/>
  <c r="AB321" i="30"/>
  <c r="AB319" i="30"/>
  <c r="AB320" i="30"/>
  <c r="AF384" i="30"/>
  <c r="AF382" i="30"/>
  <c r="AF383" i="30"/>
  <c r="AD383" i="30"/>
  <c r="AD382" i="30"/>
  <c r="AD384" i="30"/>
  <c r="AH384" i="30"/>
  <c r="AH383" i="30"/>
  <c r="AH382" i="30"/>
  <c r="AB384" i="30"/>
  <c r="AB382" i="30"/>
  <c r="AB383" i="30"/>
  <c r="Z383" i="30"/>
  <c r="Z384" i="30"/>
  <c r="Z382" i="30"/>
  <c r="AC384" i="30"/>
  <c r="AC383" i="30"/>
  <c r="AC382" i="30"/>
  <c r="X384" i="30"/>
  <c r="X383" i="30"/>
  <c r="X382" i="30"/>
  <c r="Y383" i="30"/>
  <c r="Y382" i="30"/>
  <c r="Y384" i="30"/>
  <c r="AD381" i="30"/>
  <c r="AA381" i="30"/>
  <c r="G381" i="30"/>
  <c r="L381" i="30" s="1"/>
  <c r="V381" i="30" s="1"/>
  <c r="AC381" i="30"/>
  <c r="AB381" i="30"/>
  <c r="AG381" i="30"/>
  <c r="X381" i="30"/>
  <c r="AF381" i="30"/>
  <c r="Y381" i="30"/>
  <c r="AH381" i="30"/>
  <c r="AE381" i="30"/>
  <c r="Z381" i="30"/>
  <c r="AA383" i="30"/>
  <c r="AA384" i="30"/>
  <c r="AA382" i="30"/>
  <c r="G384" i="30"/>
  <c r="G383" i="30"/>
  <c r="L380" i="30"/>
  <c r="G382" i="30"/>
  <c r="AE384" i="30"/>
  <c r="AE383" i="30"/>
  <c r="AE382" i="30"/>
  <c r="AG384" i="30"/>
  <c r="AG382" i="30"/>
  <c r="AG383" i="30"/>
  <c r="AA309" i="30"/>
  <c r="X309" i="30"/>
  <c r="AF309" i="30"/>
  <c r="AG309" i="30"/>
  <c r="AE309" i="30"/>
  <c r="AC309" i="30"/>
  <c r="AB309" i="30"/>
  <c r="G309" i="30"/>
  <c r="AD309" i="30"/>
  <c r="Z309" i="30"/>
  <c r="Y309" i="30"/>
  <c r="AH309" i="30"/>
  <c r="X311" i="30"/>
  <c r="X312" i="30"/>
  <c r="X310" i="30"/>
  <c r="Z310" i="30"/>
  <c r="Z312" i="30"/>
  <c r="Z311" i="30"/>
  <c r="AG311" i="30"/>
  <c r="AG310" i="30"/>
  <c r="AG312" i="30"/>
  <c r="AE312" i="30"/>
  <c r="AE311" i="30"/>
  <c r="AE310" i="30"/>
  <c r="AH312" i="30"/>
  <c r="AH311" i="30"/>
  <c r="AH310" i="30"/>
  <c r="AA312" i="30"/>
  <c r="AA311" i="30"/>
  <c r="AA310" i="30"/>
  <c r="AC310" i="30"/>
  <c r="AC312" i="30"/>
  <c r="AC311" i="30"/>
  <c r="Y312" i="30"/>
  <c r="Y310" i="30"/>
  <c r="Y311" i="30"/>
  <c r="AD312" i="30"/>
  <c r="AD311" i="30"/>
  <c r="AD310" i="30"/>
  <c r="AF311" i="30"/>
  <c r="AF312" i="30"/>
  <c r="AF310" i="30"/>
  <c r="G312" i="30"/>
  <c r="G311" i="30"/>
  <c r="L308" i="30"/>
  <c r="G310" i="30"/>
  <c r="AB312" i="30"/>
  <c r="AB311" i="30"/>
  <c r="AB310" i="30"/>
  <c r="AC420" i="30"/>
  <c r="AC418" i="30"/>
  <c r="AC419" i="30"/>
  <c r="AB417" i="30"/>
  <c r="AD417" i="30"/>
  <c r="AG417" i="30"/>
  <c r="AF417" i="30"/>
  <c r="AH417" i="30"/>
  <c r="X417" i="30"/>
  <c r="AE417" i="30"/>
  <c r="Y417" i="30"/>
  <c r="G417" i="30"/>
  <c r="L417" i="30" s="1"/>
  <c r="V417" i="30" s="1"/>
  <c r="AA417" i="30"/>
  <c r="AC417" i="30"/>
  <c r="Z417" i="30"/>
  <c r="AA419" i="30"/>
  <c r="AA420" i="30"/>
  <c r="AA418" i="30"/>
  <c r="AF419" i="30"/>
  <c r="AF420" i="30"/>
  <c r="AF418" i="30"/>
  <c r="AH420" i="30"/>
  <c r="AH418" i="30"/>
  <c r="AH419" i="30"/>
  <c r="AG418" i="30"/>
  <c r="AG420" i="30"/>
  <c r="AG419" i="30"/>
  <c r="X420" i="30"/>
  <c r="X419" i="30"/>
  <c r="X418" i="30"/>
  <c r="AB420" i="30"/>
  <c r="AB419" i="30"/>
  <c r="AB418" i="30"/>
  <c r="Y420" i="30"/>
  <c r="Y418" i="30"/>
  <c r="Y419" i="30"/>
  <c r="AE420" i="30"/>
  <c r="AE418" i="30"/>
  <c r="AE419" i="30"/>
  <c r="AD419" i="30"/>
  <c r="AD418" i="30"/>
  <c r="AD420" i="30"/>
  <c r="Z419" i="30"/>
  <c r="Z418" i="30"/>
  <c r="Z420" i="30"/>
  <c r="G420" i="30"/>
  <c r="L416" i="30"/>
  <c r="G418" i="30"/>
  <c r="G419" i="30"/>
  <c r="E456" i="30"/>
  <c r="E459" i="30"/>
  <c r="Y455" i="30"/>
  <c r="X455" i="30"/>
  <c r="E457" i="30"/>
  <c r="AA455" i="30"/>
  <c r="AB455" i="30"/>
  <c r="AE455" i="30"/>
  <c r="AG455" i="30"/>
  <c r="AF455" i="30"/>
  <c r="G455" i="30"/>
  <c r="E458" i="30"/>
  <c r="Z455" i="30"/>
  <c r="AC455" i="30"/>
  <c r="AH455" i="30"/>
  <c r="AD455" i="30"/>
  <c r="G302" i="30"/>
  <c r="G301" i="30"/>
  <c r="G300" i="30"/>
  <c r="L298" i="30"/>
  <c r="AH284" i="30"/>
  <c r="AH282" i="30"/>
  <c r="AH283" i="30"/>
  <c r="G266" i="30"/>
  <c r="G264" i="30"/>
  <c r="G265" i="30"/>
  <c r="L262" i="30"/>
  <c r="AA265" i="30"/>
  <c r="AA266" i="30"/>
  <c r="AA264" i="30"/>
  <c r="AG257" i="30"/>
  <c r="AG255" i="30"/>
  <c r="AG256" i="30"/>
  <c r="AG299" i="30"/>
  <c r="AC299" i="30"/>
  <c r="AH299" i="30"/>
  <c r="G299" i="30"/>
  <c r="AF299" i="30"/>
  <c r="Y299" i="30"/>
  <c r="X299" i="30"/>
  <c r="Z299" i="30"/>
  <c r="AA299" i="30"/>
  <c r="AD299" i="30"/>
  <c r="AE299" i="30"/>
  <c r="AB299" i="30"/>
  <c r="Z300" i="30"/>
  <c r="Z301" i="30"/>
  <c r="Z302" i="30"/>
  <c r="AC291" i="30"/>
  <c r="AC292" i="30"/>
  <c r="AC293" i="30"/>
  <c r="X283" i="30"/>
  <c r="X284" i="30"/>
  <c r="X282" i="30"/>
  <c r="AD274" i="30"/>
  <c r="AD273" i="30"/>
  <c r="AD275" i="30"/>
  <c r="AE263" i="30"/>
  <c r="X263" i="30"/>
  <c r="G263" i="30"/>
  <c r="AC263" i="30"/>
  <c r="AG263" i="30"/>
  <c r="AF263" i="30"/>
  <c r="AH263" i="30"/>
  <c r="AD263" i="30"/>
  <c r="Y263" i="30"/>
  <c r="AB263" i="30"/>
  <c r="AA263" i="30"/>
  <c r="Z263" i="30"/>
  <c r="Y266" i="30"/>
  <c r="Y265" i="30"/>
  <c r="Y264" i="30"/>
  <c r="AE255" i="30"/>
  <c r="AE257" i="30"/>
  <c r="AE256" i="30"/>
  <c r="X238" i="30"/>
  <c r="X237" i="30"/>
  <c r="X239" i="30"/>
  <c r="AB302" i="30"/>
  <c r="AB301" i="30"/>
  <c r="AB300" i="30"/>
  <c r="AH293" i="30"/>
  <c r="AH291" i="30"/>
  <c r="AH292" i="30"/>
  <c r="AF282" i="30"/>
  <c r="AF284" i="30"/>
  <c r="AF283" i="30"/>
  <c r="AG273" i="30"/>
  <c r="AG274" i="30"/>
  <c r="AG275" i="30"/>
  <c r="AG266" i="30"/>
  <c r="AG264" i="30"/>
  <c r="AG265" i="30"/>
  <c r="AC255" i="30"/>
  <c r="AC257" i="30"/>
  <c r="AC256" i="30"/>
  <c r="AG300" i="30"/>
  <c r="AG301" i="30"/>
  <c r="AG302" i="30"/>
  <c r="X293" i="30"/>
  <c r="X292" i="30"/>
  <c r="X291" i="30"/>
  <c r="X176" i="30"/>
  <c r="X175" i="30"/>
  <c r="X174" i="30"/>
  <c r="AC284" i="30"/>
  <c r="AC283" i="30"/>
  <c r="AC282" i="30"/>
  <c r="AF275" i="30"/>
  <c r="AF274" i="30"/>
  <c r="AF273" i="30"/>
  <c r="AH265" i="30"/>
  <c r="AH264" i="30"/>
  <c r="AH266" i="30"/>
  <c r="AH256" i="30"/>
  <c r="AH255" i="30"/>
  <c r="AH257" i="30"/>
  <c r="AB292" i="30"/>
  <c r="AB291" i="30"/>
  <c r="AB293" i="30"/>
  <c r="Y284" i="30"/>
  <c r="Y282" i="30"/>
  <c r="Y283" i="30"/>
  <c r="AE273" i="30"/>
  <c r="AE274" i="30"/>
  <c r="AE275" i="30"/>
  <c r="AH300" i="30"/>
  <c r="AH302" i="30"/>
  <c r="AH301" i="30"/>
  <c r="AG284" i="30"/>
  <c r="AG282" i="30"/>
  <c r="AG283" i="30"/>
  <c r="Z275" i="30"/>
  <c r="Z273" i="30"/>
  <c r="Z274" i="30"/>
  <c r="Y254" i="30"/>
  <c r="AF254" i="30"/>
  <c r="X254" i="30"/>
  <c r="AD254" i="30"/>
  <c r="AA254" i="30"/>
  <c r="AH254" i="30"/>
  <c r="AG254" i="30"/>
  <c r="AE254" i="30"/>
  <c r="AB254" i="30"/>
  <c r="AC254" i="30"/>
  <c r="Z254" i="30"/>
  <c r="G254" i="30"/>
  <c r="X301" i="30"/>
  <c r="X302" i="30"/>
  <c r="X300" i="30"/>
  <c r="X131" i="30"/>
  <c r="X130" i="30"/>
  <c r="X129" i="30"/>
  <c r="AB284" i="30"/>
  <c r="AB283" i="30"/>
  <c r="AB282" i="30"/>
  <c r="AC266" i="30"/>
  <c r="AC265" i="30"/>
  <c r="AC264" i="30"/>
  <c r="Y291" i="30"/>
  <c r="Y293" i="30"/>
  <c r="Y292" i="30"/>
  <c r="AA275" i="30"/>
  <c r="AA273" i="30"/>
  <c r="AA274" i="30"/>
  <c r="X230" i="30"/>
  <c r="X229" i="30"/>
  <c r="X228" i="30"/>
  <c r="AE302" i="30"/>
  <c r="AE300" i="30"/>
  <c r="AE301" i="30"/>
  <c r="AG293" i="30"/>
  <c r="AG291" i="30"/>
  <c r="AG292" i="30"/>
  <c r="AB275" i="30"/>
  <c r="AB274" i="30"/>
  <c r="AB273" i="30"/>
  <c r="AB266" i="30"/>
  <c r="AB265" i="30"/>
  <c r="AB264" i="30"/>
  <c r="AA257" i="30"/>
  <c r="AA255" i="30"/>
  <c r="AA256" i="30"/>
  <c r="AE293" i="30"/>
  <c r="AE291" i="30"/>
  <c r="AE292" i="30"/>
  <c r="G275" i="30"/>
  <c r="L271" i="30"/>
  <c r="G274" i="30"/>
  <c r="G273" i="30"/>
  <c r="E487" i="30"/>
  <c r="E488" i="30"/>
  <c r="E486" i="30"/>
  <c r="X486" i="30" s="1"/>
  <c r="E489" i="30"/>
  <c r="X485" i="30"/>
  <c r="AA302" i="30"/>
  <c r="AA301" i="30"/>
  <c r="AA300" i="30"/>
  <c r="AB290" i="30"/>
  <c r="AC290" i="30"/>
  <c r="Y290" i="30"/>
  <c r="G290" i="30"/>
  <c r="AH290" i="30"/>
  <c r="AG290" i="30"/>
  <c r="AD290" i="30"/>
  <c r="AE290" i="30"/>
  <c r="Z290" i="30"/>
  <c r="X290" i="30"/>
  <c r="AA290" i="30"/>
  <c r="AF290" i="30"/>
  <c r="AA282" i="30"/>
  <c r="AA283" i="30"/>
  <c r="AA284" i="30"/>
  <c r="AD272" i="30"/>
  <c r="AC272" i="30"/>
  <c r="Z272" i="30"/>
  <c r="AE272" i="30"/>
  <c r="G272" i="30"/>
  <c r="AF272" i="30"/>
  <c r="X272" i="30"/>
  <c r="AH272" i="30"/>
  <c r="AB272" i="30"/>
  <c r="AA272" i="30"/>
  <c r="Y272" i="30"/>
  <c r="AG272" i="30"/>
  <c r="AH273" i="30"/>
  <c r="AH275" i="30"/>
  <c r="AH274" i="30"/>
  <c r="AD265" i="30"/>
  <c r="AD264" i="30"/>
  <c r="AD266" i="30"/>
  <c r="X257" i="30"/>
  <c r="X255" i="30"/>
  <c r="X256" i="30"/>
  <c r="AC302" i="30"/>
  <c r="AC300" i="30"/>
  <c r="AC301" i="30"/>
  <c r="AA291" i="30"/>
  <c r="AA293" i="30"/>
  <c r="AA292" i="30"/>
  <c r="X264" i="30"/>
  <c r="X266" i="30"/>
  <c r="X265" i="30"/>
  <c r="AD257" i="30"/>
  <c r="AD255" i="30"/>
  <c r="AD256" i="30"/>
  <c r="AF281" i="30"/>
  <c r="AH281" i="30"/>
  <c r="AE281" i="30"/>
  <c r="AA281" i="30"/>
  <c r="X281" i="30"/>
  <c r="AB281" i="30"/>
  <c r="AG281" i="30"/>
  <c r="Z281" i="30"/>
  <c r="AD281" i="30"/>
  <c r="Y281" i="30"/>
  <c r="AC281" i="30"/>
  <c r="G281" i="30"/>
  <c r="AB257" i="30"/>
  <c r="AB255" i="30"/>
  <c r="AB256" i="30"/>
  <c r="AF293" i="30"/>
  <c r="AF291" i="30"/>
  <c r="AF292" i="30"/>
  <c r="AC275" i="30"/>
  <c r="AC273" i="30"/>
  <c r="AC274" i="30"/>
  <c r="AF256" i="30"/>
  <c r="AF257" i="30"/>
  <c r="AF255" i="30"/>
  <c r="Y301" i="30"/>
  <c r="Y302" i="30"/>
  <c r="Y300" i="30"/>
  <c r="AE283" i="30"/>
  <c r="AE282" i="30"/>
  <c r="AE284" i="30"/>
  <c r="AF264" i="30"/>
  <c r="AF266" i="30"/>
  <c r="AF265" i="30"/>
  <c r="Z256" i="30"/>
  <c r="Z255" i="30"/>
  <c r="Z257" i="30"/>
  <c r="AD282" i="30"/>
  <c r="AD283" i="30"/>
  <c r="AD284" i="30"/>
  <c r="AF302" i="30"/>
  <c r="AF300" i="30"/>
  <c r="AF301" i="30"/>
  <c r="G293" i="30"/>
  <c r="G291" i="30"/>
  <c r="G292" i="30"/>
  <c r="L289" i="30"/>
  <c r="G283" i="30"/>
  <c r="G284" i="30"/>
  <c r="L280" i="30"/>
  <c r="G282" i="30"/>
  <c r="X273" i="30"/>
  <c r="X274" i="30"/>
  <c r="X275" i="30"/>
  <c r="AE265" i="30"/>
  <c r="AE266" i="30"/>
  <c r="AE264" i="30"/>
  <c r="G257" i="30"/>
  <c r="G256" i="30"/>
  <c r="G255" i="30"/>
  <c r="L253" i="30"/>
  <c r="Z293" i="30"/>
  <c r="Z292" i="30"/>
  <c r="Z291" i="30"/>
  <c r="X193" i="30"/>
  <c r="X194" i="30"/>
  <c r="X192" i="30"/>
  <c r="Z282" i="30"/>
  <c r="Z283" i="30"/>
  <c r="Z284" i="30"/>
  <c r="Y274" i="30"/>
  <c r="Y275" i="30"/>
  <c r="Y273" i="30"/>
  <c r="Z266" i="30"/>
  <c r="Z265" i="30"/>
  <c r="Z264" i="30"/>
  <c r="Y256" i="30"/>
  <c r="Y255" i="30"/>
  <c r="Y257" i="30"/>
  <c r="AD300" i="30"/>
  <c r="AD301" i="30"/>
  <c r="AD302" i="30"/>
  <c r="AD293" i="30"/>
  <c r="AD292" i="30"/>
  <c r="AD291" i="30"/>
  <c r="X210" i="30"/>
  <c r="X211" i="30"/>
  <c r="X212" i="30"/>
  <c r="E479" i="30"/>
  <c r="E476" i="30"/>
  <c r="E477" i="30"/>
  <c r="E478" i="30"/>
  <c r="X165" i="30"/>
  <c r="X167" i="30"/>
  <c r="X166" i="30"/>
  <c r="X157" i="30"/>
  <c r="X156" i="30"/>
  <c r="X158" i="30"/>
  <c r="X148" i="30"/>
  <c r="X147" i="30"/>
  <c r="X149" i="30"/>
  <c r="E446" i="30"/>
  <c r="E447" i="30"/>
  <c r="E449" i="30"/>
  <c r="E448" i="30"/>
  <c r="AB167" i="30"/>
  <c r="AB166" i="30"/>
  <c r="AB165" i="30"/>
  <c r="AF167" i="30"/>
  <c r="AF166" i="30"/>
  <c r="AF165" i="30"/>
  <c r="AG167" i="30"/>
  <c r="AG165" i="30"/>
  <c r="AG166" i="30"/>
  <c r="AA149" i="30"/>
  <c r="AA147" i="30"/>
  <c r="AA148" i="30"/>
  <c r="AF83" i="30"/>
  <c r="AF85" i="30"/>
  <c r="AF84" i="30"/>
  <c r="AG121" i="30"/>
  <c r="AG122" i="30"/>
  <c r="AG120" i="30"/>
  <c r="AH192" i="30"/>
  <c r="AH193" i="30"/>
  <c r="AH194" i="30"/>
  <c r="AE112" i="30"/>
  <c r="AE111" i="30"/>
  <c r="AE110" i="30"/>
  <c r="AH92" i="30"/>
  <c r="AH94" i="30"/>
  <c r="AH93" i="30"/>
  <c r="AD174" i="30"/>
  <c r="AD176" i="30"/>
  <c r="AD175" i="30"/>
  <c r="AH75" i="30"/>
  <c r="AH76" i="30"/>
  <c r="AH74" i="30"/>
  <c r="G29" i="30"/>
  <c r="G30" i="30"/>
  <c r="L27" i="30"/>
  <c r="G31" i="30"/>
  <c r="Z149" i="30"/>
  <c r="Z148" i="30"/>
  <c r="Z147" i="30"/>
  <c r="AD20" i="30"/>
  <c r="AD21" i="30"/>
  <c r="AD22" i="30"/>
  <c r="AG85" i="30"/>
  <c r="AG84" i="30"/>
  <c r="AG83" i="30"/>
  <c r="AD49" i="30"/>
  <c r="AD47" i="30"/>
  <c r="AD48" i="30"/>
  <c r="Z130" i="30"/>
  <c r="Z129" i="30"/>
  <c r="Z131" i="30"/>
  <c r="G64" i="30"/>
  <c r="AB64" i="30"/>
  <c r="AD64" i="30"/>
  <c r="AF64" i="30"/>
  <c r="Y64" i="30"/>
  <c r="AH64" i="30"/>
  <c r="AG64" i="30"/>
  <c r="AE64" i="30"/>
  <c r="AA64" i="30"/>
  <c r="Z64" i="30"/>
  <c r="AC64" i="30"/>
  <c r="AD65" i="30"/>
  <c r="AD66" i="30"/>
  <c r="AD67" i="30"/>
  <c r="AD239" i="30"/>
  <c r="AD237" i="30"/>
  <c r="AD238" i="30"/>
  <c r="AH122" i="30"/>
  <c r="AH120" i="30"/>
  <c r="AH121" i="30"/>
  <c r="AD194" i="30"/>
  <c r="AD193" i="30"/>
  <c r="AD192" i="30"/>
  <c r="AF229" i="30"/>
  <c r="AF228" i="30"/>
  <c r="AF230" i="30"/>
  <c r="AA112" i="30"/>
  <c r="AA111" i="30"/>
  <c r="AA110" i="30"/>
  <c r="AD102" i="30"/>
  <c r="AD101" i="30"/>
  <c r="AD103" i="30"/>
  <c r="AD211" i="30"/>
  <c r="AD212" i="30"/>
  <c r="AD210" i="30"/>
  <c r="AG92" i="30"/>
  <c r="AG93" i="30"/>
  <c r="AG94" i="30"/>
  <c r="Y174" i="30"/>
  <c r="Y176" i="30"/>
  <c r="Y175" i="30"/>
  <c r="G165" i="30"/>
  <c r="G167" i="30"/>
  <c r="G166" i="30"/>
  <c r="L163" i="30"/>
  <c r="G40" i="30"/>
  <c r="L36" i="30"/>
  <c r="G38" i="30"/>
  <c r="G39" i="30"/>
  <c r="Z39" i="30"/>
  <c r="Z40" i="30"/>
  <c r="Z38" i="30"/>
  <c r="Z75" i="30"/>
  <c r="Z74" i="30"/>
  <c r="Z76" i="30"/>
  <c r="AG158" i="30"/>
  <c r="AG156" i="30"/>
  <c r="AG157" i="30"/>
  <c r="AA28" i="30"/>
  <c r="G28" i="30"/>
  <c r="Z28" i="30"/>
  <c r="Y28" i="30"/>
  <c r="AH28" i="30"/>
  <c r="AG28" i="30"/>
  <c r="AD28" i="30"/>
  <c r="AB28" i="30"/>
  <c r="AC28" i="30"/>
  <c r="AE28" i="30"/>
  <c r="AF28" i="30"/>
  <c r="Z20" i="30"/>
  <c r="Z21" i="30"/>
  <c r="Z22" i="30"/>
  <c r="Z12" i="30"/>
  <c r="Z13" i="30"/>
  <c r="Z11" i="30"/>
  <c r="AF237" i="30"/>
  <c r="AF239" i="30"/>
  <c r="AF238" i="30"/>
  <c r="AB158" i="30"/>
  <c r="AB157" i="30"/>
  <c r="AB156" i="30"/>
  <c r="AB22" i="30"/>
  <c r="AB20" i="30"/>
  <c r="AB21" i="30"/>
  <c r="AE73" i="30"/>
  <c r="AB73" i="30"/>
  <c r="Z73" i="30"/>
  <c r="AF73" i="30"/>
  <c r="AC73" i="30"/>
  <c r="AA73" i="30"/>
  <c r="AD73" i="30"/>
  <c r="G73" i="30"/>
  <c r="Y73" i="30"/>
  <c r="AH73" i="30"/>
  <c r="AG73" i="30"/>
  <c r="AC40" i="30"/>
  <c r="AC38" i="30"/>
  <c r="AC39" i="30"/>
  <c r="AA20" i="30"/>
  <c r="AA21" i="30"/>
  <c r="AA22" i="30"/>
  <c r="AF46" i="30"/>
  <c r="AA46" i="30"/>
  <c r="AH46" i="30"/>
  <c r="AD46" i="30"/>
  <c r="AC46" i="30"/>
  <c r="AE46" i="30"/>
  <c r="G46" i="30"/>
  <c r="AB46" i="30"/>
  <c r="Z46" i="30"/>
  <c r="AG46" i="30"/>
  <c r="Y46" i="30"/>
  <c r="AA131" i="30"/>
  <c r="AA130" i="30"/>
  <c r="AA129" i="30"/>
  <c r="AC66" i="30"/>
  <c r="AC65" i="30"/>
  <c r="AC67" i="30"/>
  <c r="AB239" i="30"/>
  <c r="AB237" i="30"/>
  <c r="AB238" i="30"/>
  <c r="AB230" i="30"/>
  <c r="AB229" i="30"/>
  <c r="AB228" i="30"/>
  <c r="AC210" i="30"/>
  <c r="AC211" i="30"/>
  <c r="AC212" i="30"/>
  <c r="AG40" i="30"/>
  <c r="AG38" i="30"/>
  <c r="AG39" i="30"/>
  <c r="AH157" i="30"/>
  <c r="AH158" i="30"/>
  <c r="AH156" i="30"/>
  <c r="AH149" i="30"/>
  <c r="AH148" i="30"/>
  <c r="AH147" i="30"/>
  <c r="AE20" i="30"/>
  <c r="AE22" i="30"/>
  <c r="AE21" i="30"/>
  <c r="AE83" i="30"/>
  <c r="AE84" i="30"/>
  <c r="AE85" i="30"/>
  <c r="AH49" i="30"/>
  <c r="AH48" i="30"/>
  <c r="AH47" i="30"/>
  <c r="AC12" i="30"/>
  <c r="AC11" i="30"/>
  <c r="AC13" i="30"/>
  <c r="AG65" i="30"/>
  <c r="AG67" i="30"/>
  <c r="AG66" i="30"/>
  <c r="Y237" i="30"/>
  <c r="Y238" i="30"/>
  <c r="Y239" i="30"/>
  <c r="Z120" i="30"/>
  <c r="Z121" i="30"/>
  <c r="Z122" i="30"/>
  <c r="G230" i="30"/>
  <c r="G229" i="30"/>
  <c r="L226" i="30"/>
  <c r="G228" i="30"/>
  <c r="AG229" i="30"/>
  <c r="AG230" i="30"/>
  <c r="AG228" i="30"/>
  <c r="Y112" i="30"/>
  <c r="Y110" i="30"/>
  <c r="Y111" i="30"/>
  <c r="AA101" i="30"/>
  <c r="AA103" i="30"/>
  <c r="AA102" i="30"/>
  <c r="AB211" i="30"/>
  <c r="AB210" i="30"/>
  <c r="AB212" i="30"/>
  <c r="AD92" i="30"/>
  <c r="AD93" i="30"/>
  <c r="AD94" i="30"/>
  <c r="AC175" i="30"/>
  <c r="AC176" i="30"/>
  <c r="AC174" i="30"/>
  <c r="Y165" i="30"/>
  <c r="Y167" i="30"/>
  <c r="Y166" i="30"/>
  <c r="AA38" i="30"/>
  <c r="AA40" i="30"/>
  <c r="AA39" i="30"/>
  <c r="AA75" i="30"/>
  <c r="AA76" i="30"/>
  <c r="AA74" i="30"/>
  <c r="AC158" i="30"/>
  <c r="AC157" i="30"/>
  <c r="AC156" i="30"/>
  <c r="AB31" i="30"/>
  <c r="AB29" i="30"/>
  <c r="AB30" i="30"/>
  <c r="AD83" i="30"/>
  <c r="AD84" i="30"/>
  <c r="AD85" i="30"/>
  <c r="AD147" i="30"/>
  <c r="AD148" i="30"/>
  <c r="AD149" i="30"/>
  <c r="G239" i="30"/>
  <c r="G237" i="30"/>
  <c r="L235" i="30"/>
  <c r="G238" i="30"/>
  <c r="AF157" i="30"/>
  <c r="AF158" i="30"/>
  <c r="AF156" i="30"/>
  <c r="AA84" i="30"/>
  <c r="AA85" i="30"/>
  <c r="AA83" i="30"/>
  <c r="AA11" i="30"/>
  <c r="AA13" i="30"/>
  <c r="AA12" i="30"/>
  <c r="AF122" i="30"/>
  <c r="AF120" i="30"/>
  <c r="AF121" i="30"/>
  <c r="AF74" i="30"/>
  <c r="AF76" i="30"/>
  <c r="AF75" i="30"/>
  <c r="AG131" i="30"/>
  <c r="AG130" i="30"/>
  <c r="AG129" i="30"/>
  <c r="AB193" i="30"/>
  <c r="AB192" i="30"/>
  <c r="AB194" i="30"/>
  <c r="AH155" i="30"/>
  <c r="AA155" i="30"/>
  <c r="G155" i="30"/>
  <c r="L155" i="30" s="1"/>
  <c r="V155" i="30" s="1"/>
  <c r="AB155" i="30"/>
  <c r="AE155" i="30"/>
  <c r="AD155" i="30"/>
  <c r="Y155" i="30"/>
  <c r="AF155" i="30"/>
  <c r="AG155" i="30"/>
  <c r="Z155" i="30"/>
  <c r="AC155" i="30"/>
  <c r="G149" i="30"/>
  <c r="L145" i="30"/>
  <c r="G147" i="30"/>
  <c r="G148" i="30"/>
  <c r="AC85" i="30"/>
  <c r="AC84" i="30"/>
  <c r="AC83" i="30"/>
  <c r="AB65" i="30"/>
  <c r="AB67" i="30"/>
  <c r="AB66" i="30"/>
  <c r="AC192" i="30"/>
  <c r="AC194" i="30"/>
  <c r="AC193" i="30"/>
  <c r="AC92" i="30"/>
  <c r="AC93" i="30"/>
  <c r="AC94" i="30"/>
  <c r="AA167" i="30"/>
  <c r="AA166" i="30"/>
  <c r="AA165" i="30"/>
  <c r="AD38" i="30"/>
  <c r="AD39" i="30"/>
  <c r="AD40" i="30"/>
  <c r="Z157" i="30"/>
  <c r="Z158" i="30"/>
  <c r="Z156" i="30"/>
  <c r="AF20" i="30"/>
  <c r="AF22" i="30"/>
  <c r="AF21" i="30"/>
  <c r="AE47" i="30"/>
  <c r="AE48" i="30"/>
  <c r="AE49" i="30"/>
  <c r="AC131" i="30"/>
  <c r="AC130" i="30"/>
  <c r="AC129" i="30"/>
  <c r="AF12" i="30"/>
  <c r="AF11" i="30"/>
  <c r="AF13" i="30"/>
  <c r="AH66" i="30"/>
  <c r="AH67" i="30"/>
  <c r="AH65" i="30"/>
  <c r="G120" i="30"/>
  <c r="G122" i="30"/>
  <c r="G121" i="30"/>
  <c r="L118" i="30"/>
  <c r="AB120" i="30"/>
  <c r="AB122" i="30"/>
  <c r="AB121" i="30"/>
  <c r="Y193" i="30"/>
  <c r="Y192" i="30"/>
  <c r="Y194" i="30"/>
  <c r="AA228" i="30"/>
  <c r="AA229" i="30"/>
  <c r="AA230" i="30"/>
  <c r="G111" i="30"/>
  <c r="G112" i="30"/>
  <c r="L108" i="30"/>
  <c r="G110" i="30"/>
  <c r="AH101" i="30"/>
  <c r="AH103" i="30"/>
  <c r="AH102" i="30"/>
  <c r="G212" i="30"/>
  <c r="G211" i="30"/>
  <c r="G210" i="30"/>
  <c r="L208" i="30"/>
  <c r="Z93" i="30"/>
  <c r="Z92" i="30"/>
  <c r="Z94" i="30"/>
  <c r="G176" i="30"/>
  <c r="G175" i="30"/>
  <c r="L172" i="30"/>
  <c r="G174" i="30"/>
  <c r="AF176" i="30"/>
  <c r="AF175" i="30"/>
  <c r="AF174" i="30"/>
  <c r="AH165" i="30"/>
  <c r="AH166" i="30"/>
  <c r="AH167" i="30"/>
  <c r="AF40" i="30"/>
  <c r="AF38" i="30"/>
  <c r="AF39" i="30"/>
  <c r="Y76" i="30"/>
  <c r="Y74" i="30"/>
  <c r="Y75" i="30"/>
  <c r="AE158" i="30"/>
  <c r="AE157" i="30"/>
  <c r="AE156" i="30"/>
  <c r="AG30" i="30"/>
  <c r="AG29" i="30"/>
  <c r="AG31" i="30"/>
  <c r="AG48" i="30"/>
  <c r="AG47" i="30"/>
  <c r="AG49" i="30"/>
  <c r="F478" i="30"/>
  <c r="F479" i="30"/>
  <c r="F476" i="30"/>
  <c r="F477" i="30"/>
  <c r="AD120" i="30"/>
  <c r="AD122" i="30"/>
  <c r="AD121" i="30"/>
  <c r="G194" i="30"/>
  <c r="L190" i="30"/>
  <c r="G192" i="30"/>
  <c r="G193" i="30"/>
  <c r="AF227" i="30"/>
  <c r="AH227" i="30"/>
  <c r="Z227" i="30"/>
  <c r="AG227" i="30"/>
  <c r="G227" i="30"/>
  <c r="AC227" i="30"/>
  <c r="Y227" i="30"/>
  <c r="AB227" i="30"/>
  <c r="AD227" i="30"/>
  <c r="AE227" i="30"/>
  <c r="AA227" i="30"/>
  <c r="AE228" i="30"/>
  <c r="AE229" i="30"/>
  <c r="AE230" i="30"/>
  <c r="Z112" i="30"/>
  <c r="Z110" i="30"/>
  <c r="Z111" i="30"/>
  <c r="AF103" i="30"/>
  <c r="AF102" i="30"/>
  <c r="AF101" i="30"/>
  <c r="AE212" i="30"/>
  <c r="AE210" i="30"/>
  <c r="AE211" i="30"/>
  <c r="AB94" i="30"/>
  <c r="AB93" i="30"/>
  <c r="AB92" i="30"/>
  <c r="AG175" i="30"/>
  <c r="AG176" i="30"/>
  <c r="AG174" i="30"/>
  <c r="AA29" i="30"/>
  <c r="AA31" i="30"/>
  <c r="AA30" i="30"/>
  <c r="AE146" i="30"/>
  <c r="AA146" i="30"/>
  <c r="AF146" i="30"/>
  <c r="Y146" i="30"/>
  <c r="AG146" i="30"/>
  <c r="AB146" i="30"/>
  <c r="Z146" i="30"/>
  <c r="G146" i="30"/>
  <c r="AC146" i="30"/>
  <c r="AD146" i="30"/>
  <c r="AH146" i="30"/>
  <c r="AD130" i="30"/>
  <c r="AD129" i="30"/>
  <c r="AD131" i="30"/>
  <c r="G65" i="30"/>
  <c r="G67" i="30"/>
  <c r="L63" i="30"/>
  <c r="AA122" i="30"/>
  <c r="AA121" i="30"/>
  <c r="AA120" i="30"/>
  <c r="AH230" i="30"/>
  <c r="AH229" i="30"/>
  <c r="AH228" i="30"/>
  <c r="AC112" i="30"/>
  <c r="AC111" i="30"/>
  <c r="AC110" i="30"/>
  <c r="Y101" i="30"/>
  <c r="Y103" i="30"/>
  <c r="Y102" i="30"/>
  <c r="AA209" i="30"/>
  <c r="AD209" i="30"/>
  <c r="AH209" i="30"/>
  <c r="Z209" i="30"/>
  <c r="AG209" i="30"/>
  <c r="AC209" i="30"/>
  <c r="AB209" i="30"/>
  <c r="Y209" i="30"/>
  <c r="G209" i="30"/>
  <c r="AE209" i="30"/>
  <c r="AF209" i="30"/>
  <c r="AH210" i="30"/>
  <c r="AH211" i="30"/>
  <c r="AH212" i="30"/>
  <c r="AF94" i="30"/>
  <c r="AF92" i="30"/>
  <c r="AF93" i="30"/>
  <c r="Z176" i="30"/>
  <c r="Z175" i="30"/>
  <c r="Z174" i="30"/>
  <c r="AF29" i="30"/>
  <c r="AF30" i="30"/>
  <c r="AF31" i="30"/>
  <c r="Y47" i="30"/>
  <c r="Y48" i="30"/>
  <c r="Y49" i="30"/>
  <c r="AF65" i="30"/>
  <c r="AF67" i="30"/>
  <c r="AF66" i="30"/>
  <c r="AF236" i="30"/>
  <c r="Y236" i="30"/>
  <c r="AB236" i="30"/>
  <c r="AD236" i="30"/>
  <c r="AA236" i="30"/>
  <c r="AC236" i="30"/>
  <c r="AE236" i="30"/>
  <c r="Z236" i="30"/>
  <c r="AG236" i="30"/>
  <c r="AH236" i="30"/>
  <c r="G236" i="30"/>
  <c r="Z193" i="30"/>
  <c r="Z192" i="30"/>
  <c r="Z194" i="30"/>
  <c r="AB112" i="30"/>
  <c r="AB110" i="30"/>
  <c r="AB111" i="30"/>
  <c r="Z102" i="30"/>
  <c r="Z101" i="30"/>
  <c r="Z103" i="30"/>
  <c r="Y212" i="30"/>
  <c r="Y210" i="30"/>
  <c r="Y211" i="30"/>
  <c r="AE94" i="30"/>
  <c r="AE93" i="30"/>
  <c r="AE92" i="30"/>
  <c r="AB175" i="30"/>
  <c r="AB176" i="30"/>
  <c r="AB174" i="30"/>
  <c r="AE167" i="30"/>
  <c r="AE166" i="30"/>
  <c r="AE165" i="30"/>
  <c r="Y31" i="30"/>
  <c r="Y30" i="30"/>
  <c r="Y29" i="30"/>
  <c r="AB147" i="30"/>
  <c r="AB149" i="30"/>
  <c r="AB148" i="30"/>
  <c r="AH85" i="30"/>
  <c r="AH84" i="30"/>
  <c r="AH83" i="30"/>
  <c r="AD12" i="30"/>
  <c r="AD11" i="30"/>
  <c r="AD13" i="30"/>
  <c r="AC120" i="30"/>
  <c r="AC121" i="30"/>
  <c r="AC122" i="30"/>
  <c r="AH109" i="30"/>
  <c r="AB109" i="30"/>
  <c r="AG109" i="30"/>
  <c r="AD109" i="30"/>
  <c r="Y109" i="30"/>
  <c r="AE109" i="30"/>
  <c r="AC109" i="30"/>
  <c r="Z109" i="30"/>
  <c r="AF109" i="30"/>
  <c r="AA109" i="30"/>
  <c r="G109" i="30"/>
  <c r="L109" i="30" s="1"/>
  <c r="V109" i="30" s="1"/>
  <c r="AH111" i="30"/>
  <c r="AH110" i="30"/>
  <c r="AH112" i="30"/>
  <c r="AC103" i="30"/>
  <c r="AC101" i="30"/>
  <c r="AC102" i="30"/>
  <c r="AG212" i="30"/>
  <c r="AG211" i="30"/>
  <c r="AG210" i="30"/>
  <c r="Y92" i="30"/>
  <c r="Y93" i="30"/>
  <c r="Y94" i="30"/>
  <c r="AB173" i="30"/>
  <c r="G173" i="30"/>
  <c r="AH173" i="30"/>
  <c r="Z173" i="30"/>
  <c r="AG173" i="30"/>
  <c r="AA173" i="30"/>
  <c r="AF173" i="30"/>
  <c r="Y173" i="30"/>
  <c r="AC173" i="30"/>
  <c r="AD173" i="30"/>
  <c r="AE173" i="30"/>
  <c r="AA176" i="30"/>
  <c r="AA174" i="30"/>
  <c r="AA175" i="30"/>
  <c r="AH30" i="30"/>
  <c r="AH31" i="30"/>
  <c r="AH29" i="30"/>
  <c r="AE82" i="30"/>
  <c r="AF82" i="30"/>
  <c r="AB82" i="30"/>
  <c r="G82" i="30"/>
  <c r="Z82" i="30"/>
  <c r="AH82" i="30"/>
  <c r="AD82" i="30"/>
  <c r="AC82" i="30"/>
  <c r="AA82" i="30"/>
  <c r="AG82" i="30"/>
  <c r="Y82" i="30"/>
  <c r="AB13" i="30"/>
  <c r="AB11" i="30"/>
  <c r="AB12" i="30"/>
  <c r="Y229" i="30"/>
  <c r="Y230" i="30"/>
  <c r="Y228" i="30"/>
  <c r="AH175" i="30"/>
  <c r="AH176" i="30"/>
  <c r="AH174" i="30"/>
  <c r="AD31" i="30"/>
  <c r="AD29" i="30"/>
  <c r="AD30" i="30"/>
  <c r="AF149" i="30"/>
  <c r="AF148" i="30"/>
  <c r="AF147" i="30"/>
  <c r="AH21" i="30"/>
  <c r="AH20" i="30"/>
  <c r="AH22" i="30"/>
  <c r="G83" i="30"/>
  <c r="G85" i="30"/>
  <c r="G84" i="30"/>
  <c r="L81" i="30"/>
  <c r="Z49" i="30"/>
  <c r="Z48" i="30"/>
  <c r="Z47" i="30"/>
  <c r="AB130" i="30"/>
  <c r="AB129" i="30"/>
  <c r="AB131" i="30"/>
  <c r="AE13" i="30"/>
  <c r="AE12" i="30"/>
  <c r="AE11" i="30"/>
  <c r="Y65" i="30"/>
  <c r="Y66" i="30"/>
  <c r="Y67" i="30"/>
  <c r="AE239" i="30"/>
  <c r="AE237" i="30"/>
  <c r="AE238" i="30"/>
  <c r="AE122" i="30"/>
  <c r="AE120" i="30"/>
  <c r="AE121" i="30"/>
  <c r="AF192" i="30"/>
  <c r="AF193" i="30"/>
  <c r="AF194" i="30"/>
  <c r="Z228" i="30"/>
  <c r="Z229" i="30"/>
  <c r="Z230" i="30"/>
  <c r="AB101" i="30"/>
  <c r="AB103" i="30"/>
  <c r="AB102" i="30"/>
  <c r="Z212" i="30"/>
  <c r="Z211" i="30"/>
  <c r="Z210" i="30"/>
  <c r="AE91" i="30"/>
  <c r="AF91" i="30"/>
  <c r="Z91" i="30"/>
  <c r="AA91" i="30"/>
  <c r="AB91" i="30"/>
  <c r="G91" i="30"/>
  <c r="L91" i="30" s="1"/>
  <c r="V91" i="30" s="1"/>
  <c r="AC91" i="30"/>
  <c r="AD91" i="30"/>
  <c r="AH91" i="30"/>
  <c r="AG91" i="30"/>
  <c r="Y91" i="30"/>
  <c r="AA92" i="30"/>
  <c r="AA93" i="30"/>
  <c r="AA94" i="30"/>
  <c r="AA164" i="30"/>
  <c r="Y164" i="30"/>
  <c r="Z164" i="30"/>
  <c r="AF164" i="30"/>
  <c r="G164" i="30"/>
  <c r="L164" i="30" s="1"/>
  <c r="V164" i="30" s="1"/>
  <c r="AG164" i="30"/>
  <c r="AB164" i="30"/>
  <c r="AH164" i="30"/>
  <c r="AD164" i="30"/>
  <c r="AC164" i="30"/>
  <c r="AE164" i="30"/>
  <c r="Z167" i="30"/>
  <c r="Z166" i="30"/>
  <c r="Z165" i="30"/>
  <c r="Y39" i="30"/>
  <c r="Y40" i="30"/>
  <c r="Y38" i="30"/>
  <c r="AB75" i="30"/>
  <c r="AB76" i="30"/>
  <c r="AB74" i="30"/>
  <c r="Z29" i="30"/>
  <c r="Z30" i="30"/>
  <c r="Z31" i="30"/>
  <c r="AG149" i="30"/>
  <c r="AG147" i="30"/>
  <c r="AG148" i="30"/>
  <c r="AC76" i="30"/>
  <c r="AC74" i="30"/>
  <c r="AC75" i="30"/>
  <c r="Y85" i="30"/>
  <c r="Y84" i="30"/>
  <c r="Y83" i="30"/>
  <c r="Y12" i="30"/>
  <c r="Y11" i="30"/>
  <c r="Y13" i="30"/>
  <c r="AA194" i="30"/>
  <c r="AA193" i="30"/>
  <c r="AA192" i="30"/>
  <c r="AH40" i="30"/>
  <c r="AH38" i="30"/>
  <c r="AH39" i="30"/>
  <c r="AE65" i="30"/>
  <c r="AE67" i="30"/>
  <c r="AE66" i="30"/>
  <c r="AF48" i="30"/>
  <c r="AF47" i="30"/>
  <c r="AF49" i="30"/>
  <c r="Y120" i="30"/>
  <c r="Y121" i="30"/>
  <c r="Y122" i="30"/>
  <c r="AE103" i="30"/>
  <c r="AE102" i="30"/>
  <c r="AE101" i="30"/>
  <c r="G75" i="30"/>
  <c r="G74" i="30"/>
  <c r="L72" i="30"/>
  <c r="G76" i="30"/>
  <c r="AC147" i="30"/>
  <c r="AC148" i="30"/>
  <c r="AC149" i="30"/>
  <c r="AG21" i="30"/>
  <c r="AG20" i="30"/>
  <c r="AG22" i="30"/>
  <c r="AB85" i="30"/>
  <c r="AB83" i="30"/>
  <c r="AB84" i="30"/>
  <c r="AA47" i="30"/>
  <c r="AA49" i="30"/>
  <c r="AA48" i="30"/>
  <c r="AF131" i="30"/>
  <c r="AF129" i="30"/>
  <c r="AF130" i="30"/>
  <c r="AG11" i="30"/>
  <c r="AG12" i="30"/>
  <c r="AG13" i="30"/>
  <c r="Z66" i="30"/>
  <c r="Z67" i="30"/>
  <c r="Z65" i="30"/>
  <c r="Z238" i="30"/>
  <c r="Z237" i="30"/>
  <c r="Z239" i="30"/>
  <c r="F446" i="30"/>
  <c r="F447" i="30"/>
  <c r="F449" i="30"/>
  <c r="F448" i="30"/>
  <c r="AE193" i="30"/>
  <c r="AE194" i="30"/>
  <c r="AE192" i="30"/>
  <c r="AD230" i="30"/>
  <c r="AD229" i="30"/>
  <c r="AD228" i="30"/>
  <c r="AD112" i="30"/>
  <c r="AD110" i="30"/>
  <c r="AD111" i="30"/>
  <c r="L99" i="30"/>
  <c r="G103" i="30"/>
  <c r="G101" i="30"/>
  <c r="G102" i="30"/>
  <c r="AG102" i="30"/>
  <c r="AG101" i="30"/>
  <c r="AG103" i="30"/>
  <c r="AA211" i="30"/>
  <c r="AA212" i="30"/>
  <c r="AA210" i="30"/>
  <c r="AC165" i="30"/>
  <c r="AC167" i="30"/>
  <c r="AC166" i="30"/>
  <c r="AB39" i="30"/>
  <c r="AB40" i="30"/>
  <c r="AB38" i="30"/>
  <c r="AE76" i="30"/>
  <c r="AE74" i="30"/>
  <c r="AE75" i="30"/>
  <c r="G158" i="30"/>
  <c r="G157" i="30"/>
  <c r="L154" i="30"/>
  <c r="G156" i="30"/>
  <c r="AE30" i="30"/>
  <c r="AE29" i="30"/>
  <c r="AE31" i="30"/>
  <c r="G131" i="30"/>
  <c r="G130" i="30"/>
  <c r="L127" i="30"/>
  <c r="G129" i="30"/>
  <c r="AA37" i="30"/>
  <c r="Z37" i="30"/>
  <c r="G37" i="30"/>
  <c r="Y37" i="30"/>
  <c r="AE37" i="30"/>
  <c r="AH37" i="30"/>
  <c r="AB37" i="30"/>
  <c r="AG37" i="30"/>
  <c r="AC37" i="30"/>
  <c r="AD37" i="30"/>
  <c r="AF37" i="30"/>
  <c r="AC49" i="30"/>
  <c r="AC48" i="30"/>
  <c r="AC47" i="30"/>
  <c r="AG239" i="30"/>
  <c r="AG237" i="30"/>
  <c r="AG238" i="30"/>
  <c r="AD75" i="30"/>
  <c r="AD74" i="30"/>
  <c r="AD76" i="30"/>
  <c r="AE149" i="30"/>
  <c r="AE147" i="30"/>
  <c r="AE148" i="30"/>
  <c r="AH131" i="30"/>
  <c r="AH129" i="30"/>
  <c r="AH130" i="30"/>
  <c r="AH238" i="30"/>
  <c r="AH239" i="30"/>
  <c r="AH237" i="30"/>
  <c r="AD158" i="30"/>
  <c r="AD156" i="30"/>
  <c r="AD157" i="30"/>
  <c r="AB49" i="30"/>
  <c r="AB47" i="30"/>
  <c r="AB48" i="30"/>
  <c r="AA238" i="30"/>
  <c r="AA237" i="30"/>
  <c r="AA239" i="30"/>
  <c r="Y156" i="30"/>
  <c r="Y157" i="30"/>
  <c r="Y158" i="30"/>
  <c r="AC22" i="30"/>
  <c r="AC20" i="30"/>
  <c r="AC21" i="30"/>
  <c r="Y131" i="30"/>
  <c r="Y129" i="30"/>
  <c r="Y130" i="30"/>
  <c r="Y119" i="30"/>
  <c r="AE119" i="30"/>
  <c r="G119" i="30"/>
  <c r="AG119" i="30"/>
  <c r="AD119" i="30"/>
  <c r="AB119" i="30"/>
  <c r="Z119" i="30"/>
  <c r="AH119" i="30"/>
  <c r="AF119" i="30"/>
  <c r="AC119" i="30"/>
  <c r="AA119" i="30"/>
  <c r="AG112" i="30"/>
  <c r="AG110" i="30"/>
  <c r="AG111" i="30"/>
  <c r="Y147" i="30"/>
  <c r="Y148" i="30"/>
  <c r="Y149" i="30"/>
  <c r="Y22" i="30"/>
  <c r="Y21" i="30"/>
  <c r="Y20" i="30"/>
  <c r="Z84" i="30"/>
  <c r="Z85" i="30"/>
  <c r="Z83" i="30"/>
  <c r="G48" i="30"/>
  <c r="L45" i="30"/>
  <c r="G47" i="30"/>
  <c r="G49" i="30"/>
  <c r="Y128" i="30"/>
  <c r="AD128" i="30"/>
  <c r="G128" i="30"/>
  <c r="L128" i="30" s="1"/>
  <c r="V128" i="30" s="1"/>
  <c r="Z128" i="30"/>
  <c r="AE128" i="30"/>
  <c r="AA128" i="30"/>
  <c r="AG128" i="30"/>
  <c r="AB128" i="30"/>
  <c r="AH128" i="30"/>
  <c r="AC128" i="30"/>
  <c r="AF128" i="30"/>
  <c r="AE131" i="30"/>
  <c r="AE129" i="30"/>
  <c r="AE130" i="30"/>
  <c r="AH12" i="30"/>
  <c r="AH11" i="30"/>
  <c r="AH13" i="30"/>
  <c r="AA65" i="30"/>
  <c r="AA66" i="30"/>
  <c r="AA67" i="30"/>
  <c r="AC239" i="30"/>
  <c r="AC237" i="30"/>
  <c r="AC238" i="30"/>
  <c r="Y191" i="30"/>
  <c r="G191" i="30"/>
  <c r="AH191" i="30"/>
  <c r="Z191" i="30"/>
  <c r="AG191" i="30"/>
  <c r="AD191" i="30"/>
  <c r="AF191" i="30"/>
  <c r="AB191" i="30"/>
  <c r="AA191" i="30"/>
  <c r="AC191" i="30"/>
  <c r="AE191" i="30"/>
  <c r="AG194" i="30"/>
  <c r="AG192" i="30"/>
  <c r="AG193" i="30"/>
  <c r="AC229" i="30"/>
  <c r="AC228" i="30"/>
  <c r="AC230" i="30"/>
  <c r="AF112" i="30"/>
  <c r="AF110" i="30"/>
  <c r="AF111" i="30"/>
  <c r="AE100" i="30"/>
  <c r="Y100" i="30"/>
  <c r="AC100" i="30"/>
  <c r="AF100" i="30"/>
  <c r="AA100" i="30"/>
  <c r="AH100" i="30"/>
  <c r="AD100" i="30"/>
  <c r="AG100" i="30"/>
  <c r="G100" i="30"/>
  <c r="Z100" i="30"/>
  <c r="AB100" i="30"/>
  <c r="F486" i="30"/>
  <c r="F489" i="30"/>
  <c r="F487" i="30"/>
  <c r="F488" i="30"/>
  <c r="AA485" i="30"/>
  <c r="AC485" i="30"/>
  <c r="G485" i="30"/>
  <c r="AD485" i="30"/>
  <c r="Z485" i="30"/>
  <c r="AH485" i="30"/>
  <c r="AG485" i="30"/>
  <c r="AF485" i="30"/>
  <c r="AE485" i="30"/>
  <c r="Y485" i="30"/>
  <c r="AB485" i="30"/>
  <c r="AF210" i="30"/>
  <c r="AF211" i="30"/>
  <c r="AF212" i="30"/>
  <c r="L90" i="30"/>
  <c r="G94" i="30"/>
  <c r="G93" i="30"/>
  <c r="G92" i="30"/>
  <c r="AE175" i="30"/>
  <c r="AE174" i="30"/>
  <c r="AE176" i="30"/>
  <c r="AD167" i="30"/>
  <c r="AD165" i="30"/>
  <c r="AD166" i="30"/>
  <c r="AE38" i="30"/>
  <c r="AE39" i="30"/>
  <c r="AE40" i="30"/>
  <c r="AG76" i="30"/>
  <c r="AG75" i="30"/>
  <c r="AG74" i="30"/>
  <c r="AA158" i="30"/>
  <c r="AA157" i="30"/>
  <c r="AA156" i="30"/>
  <c r="AC31" i="30"/>
  <c r="AC29" i="30"/>
  <c r="AC30" i="30"/>
  <c r="U19" i="30"/>
  <c r="U17" i="30"/>
  <c r="L17" i="30"/>
  <c r="V14" i="30"/>
  <c r="U22" i="30"/>
  <c r="V16" i="30"/>
  <c r="U20" i="30"/>
  <c r="U21" i="30"/>
  <c r="K456" i="30" l="1"/>
  <c r="L309" i="30"/>
  <c r="V309" i="30" s="1"/>
  <c r="L146" i="30"/>
  <c r="V146" i="30" s="1"/>
  <c r="L318" i="30"/>
  <c r="V318" i="30" s="1"/>
  <c r="L28" i="30"/>
  <c r="L119" i="30"/>
  <c r="V119" i="30" s="1"/>
  <c r="L327" i="30"/>
  <c r="V327" i="30" s="1"/>
  <c r="L236" i="30"/>
  <c r="V236" i="30" s="1"/>
  <c r="L363" i="30"/>
  <c r="V363" i="30" s="1"/>
  <c r="V18" i="30"/>
  <c r="V20" i="30" s="1"/>
  <c r="L21" i="30"/>
  <c r="L254" i="30"/>
  <c r="V254" i="30" s="1"/>
  <c r="U28" i="30"/>
  <c r="V28" i="30" s="1"/>
  <c r="L22" i="30"/>
  <c r="L20" i="30"/>
  <c r="L64" i="30"/>
  <c r="L19" i="30"/>
  <c r="V19" i="30" s="1"/>
  <c r="L173" i="30"/>
  <c r="V173" i="30" s="1"/>
  <c r="L82" i="30"/>
  <c r="V82" i="30" s="1"/>
  <c r="U64" i="30"/>
  <c r="L73" i="30"/>
  <c r="V73" i="30" s="1"/>
  <c r="U46" i="30"/>
  <c r="L272" i="30"/>
  <c r="V272" i="30" s="1"/>
  <c r="T486" i="30"/>
  <c r="L290" i="30"/>
  <c r="V290" i="30" s="1"/>
  <c r="P486" i="30"/>
  <c r="L209" i="30"/>
  <c r="V209" i="30" s="1"/>
  <c r="K496" i="30"/>
  <c r="L37" i="30"/>
  <c r="V37" i="30" s="1"/>
  <c r="L46" i="30"/>
  <c r="L354" i="30"/>
  <c r="V354" i="30" s="1"/>
  <c r="L372" i="30"/>
  <c r="V372" i="30" s="1"/>
  <c r="L426" i="30"/>
  <c r="V426" i="30" s="1"/>
  <c r="L336" i="30"/>
  <c r="V336" i="30" s="1"/>
  <c r="L281" i="30"/>
  <c r="V281" i="30" s="1"/>
  <c r="L227" i="30"/>
  <c r="V227" i="30" s="1"/>
  <c r="L299" i="30"/>
  <c r="V299" i="30" s="1"/>
  <c r="L263" i="30"/>
  <c r="V263" i="30" s="1"/>
  <c r="L191" i="30"/>
  <c r="V191" i="30" s="1"/>
  <c r="L345" i="30"/>
  <c r="V345" i="30" s="1"/>
  <c r="L100" i="30"/>
  <c r="K446" i="30"/>
  <c r="U174" i="30"/>
  <c r="U176" i="30"/>
  <c r="U175" i="30"/>
  <c r="U194" i="30"/>
  <c r="U192" i="30"/>
  <c r="U193" i="30"/>
  <c r="U274" i="30"/>
  <c r="U275" i="30"/>
  <c r="U273" i="30"/>
  <c r="T476" i="30"/>
  <c r="U255" i="30"/>
  <c r="U257" i="30"/>
  <c r="U256" i="30"/>
  <c r="U420" i="30"/>
  <c r="U419" i="30"/>
  <c r="U418" i="30"/>
  <c r="U131" i="30"/>
  <c r="U129" i="30"/>
  <c r="U130" i="30"/>
  <c r="U373" i="30"/>
  <c r="U374" i="30"/>
  <c r="U375" i="30"/>
  <c r="T496" i="30"/>
  <c r="U401" i="30"/>
  <c r="U402" i="30"/>
  <c r="U400" i="30"/>
  <c r="U266" i="30"/>
  <c r="U265" i="30"/>
  <c r="U264" i="30"/>
  <c r="U428" i="30"/>
  <c r="U429" i="30"/>
  <c r="U427" i="30"/>
  <c r="U239" i="30"/>
  <c r="U237" i="30"/>
  <c r="U238" i="30"/>
  <c r="U348" i="30"/>
  <c r="U347" i="30"/>
  <c r="U346" i="30"/>
  <c r="U366" i="30"/>
  <c r="U364" i="30"/>
  <c r="U365" i="30"/>
  <c r="U76" i="30"/>
  <c r="U74" i="30"/>
  <c r="U75" i="30"/>
  <c r="U93" i="30"/>
  <c r="U94" i="30"/>
  <c r="U92" i="30"/>
  <c r="U220" i="30"/>
  <c r="U219" i="30"/>
  <c r="U221" i="30"/>
  <c r="U357" i="30"/>
  <c r="U355" i="30"/>
  <c r="U356" i="30"/>
  <c r="U100" i="30"/>
  <c r="U284" i="30"/>
  <c r="U283" i="30"/>
  <c r="U282" i="30"/>
  <c r="U211" i="30"/>
  <c r="U212" i="30"/>
  <c r="U210" i="30"/>
  <c r="U138" i="30"/>
  <c r="U140" i="30"/>
  <c r="U139" i="30"/>
  <c r="U84" i="30"/>
  <c r="U83" i="30"/>
  <c r="U85" i="30"/>
  <c r="T436" i="30"/>
  <c r="U339" i="30"/>
  <c r="U338" i="30"/>
  <c r="U337" i="30"/>
  <c r="U157" i="30"/>
  <c r="U158" i="30"/>
  <c r="U156" i="30"/>
  <c r="U291" i="30"/>
  <c r="U293" i="30"/>
  <c r="U292" i="30"/>
  <c r="U230" i="30"/>
  <c r="U228" i="30"/>
  <c r="U229" i="30"/>
  <c r="U302" i="30"/>
  <c r="U301" i="30"/>
  <c r="U300" i="30"/>
  <c r="U39" i="30"/>
  <c r="U40" i="30"/>
  <c r="U38" i="30"/>
  <c r="U201" i="30"/>
  <c r="U202" i="30"/>
  <c r="U203" i="30"/>
  <c r="S466" i="30"/>
  <c r="S468" i="30"/>
  <c r="S469" i="30"/>
  <c r="S467" i="30"/>
  <c r="U383" i="30"/>
  <c r="U384" i="30"/>
  <c r="U382" i="30"/>
  <c r="U321" i="30"/>
  <c r="U319" i="30"/>
  <c r="U320" i="30"/>
  <c r="U330" i="30"/>
  <c r="U328" i="30"/>
  <c r="U329" i="30"/>
  <c r="U184" i="30"/>
  <c r="U185" i="30"/>
  <c r="U183" i="30"/>
  <c r="U312" i="30"/>
  <c r="U310" i="30"/>
  <c r="U311" i="30"/>
  <c r="U455" i="30"/>
  <c r="T457" i="30"/>
  <c r="T459" i="30"/>
  <c r="T458" i="30"/>
  <c r="U121" i="30"/>
  <c r="U120" i="30"/>
  <c r="U122" i="30"/>
  <c r="U167" i="30"/>
  <c r="U166" i="30"/>
  <c r="U165" i="30"/>
  <c r="U56" i="30"/>
  <c r="U58" i="30"/>
  <c r="U57" i="30"/>
  <c r="U148" i="30"/>
  <c r="U147" i="30"/>
  <c r="U149" i="30"/>
  <c r="U393" i="30"/>
  <c r="U391" i="30"/>
  <c r="U392" i="30"/>
  <c r="U110" i="30"/>
  <c r="U112" i="30"/>
  <c r="U111" i="30"/>
  <c r="U445" i="30"/>
  <c r="T447" i="30"/>
  <c r="T448" i="30"/>
  <c r="T449" i="30"/>
  <c r="R466" i="30"/>
  <c r="R468" i="30"/>
  <c r="R469" i="30"/>
  <c r="R467" i="30"/>
  <c r="T497" i="30"/>
  <c r="T498" i="30"/>
  <c r="T499" i="30"/>
  <c r="T488" i="30"/>
  <c r="T487" i="30"/>
  <c r="T489" i="30"/>
  <c r="T438" i="30"/>
  <c r="T439" i="30"/>
  <c r="T437" i="30"/>
  <c r="Q466" i="30"/>
  <c r="T465" i="30"/>
  <c r="Q467" i="30"/>
  <c r="Q468" i="30"/>
  <c r="Q469" i="30"/>
  <c r="T479" i="30"/>
  <c r="T478" i="30"/>
  <c r="T477" i="30"/>
  <c r="P496" i="30"/>
  <c r="P436" i="30"/>
  <c r="P476" i="30"/>
  <c r="O466" i="30"/>
  <c r="O469" i="30"/>
  <c r="O468" i="30"/>
  <c r="O467" i="30"/>
  <c r="N466" i="30"/>
  <c r="N468" i="30"/>
  <c r="N469" i="30"/>
  <c r="N467" i="30"/>
  <c r="U47" i="30"/>
  <c r="U49" i="30"/>
  <c r="U48" i="30"/>
  <c r="P498" i="30"/>
  <c r="U495" i="30"/>
  <c r="P499" i="30"/>
  <c r="P497" i="30"/>
  <c r="U30" i="30"/>
  <c r="U29" i="30"/>
  <c r="U31" i="30"/>
  <c r="P489" i="30"/>
  <c r="P487" i="30"/>
  <c r="P488" i="30"/>
  <c r="U485" i="30"/>
  <c r="U103" i="30"/>
  <c r="U101" i="30"/>
  <c r="U102" i="30"/>
  <c r="U435" i="30"/>
  <c r="P437" i="30"/>
  <c r="P439" i="30"/>
  <c r="P438" i="30"/>
  <c r="U67" i="30"/>
  <c r="U65" i="30"/>
  <c r="U66" i="30"/>
  <c r="P465" i="30"/>
  <c r="M466" i="30"/>
  <c r="M468" i="30"/>
  <c r="M467" i="30"/>
  <c r="M469" i="30"/>
  <c r="P477" i="30"/>
  <c r="P479" i="30"/>
  <c r="P478" i="30"/>
  <c r="U475" i="30"/>
  <c r="K486" i="30"/>
  <c r="K476" i="30"/>
  <c r="K436" i="30"/>
  <c r="V136" i="30"/>
  <c r="L138" i="30"/>
  <c r="L139" i="30"/>
  <c r="L140" i="30"/>
  <c r="K459" i="30"/>
  <c r="K458" i="30"/>
  <c r="K457" i="30"/>
  <c r="L337" i="30"/>
  <c r="L338" i="30"/>
  <c r="L339" i="30"/>
  <c r="V335" i="30"/>
  <c r="L346" i="30"/>
  <c r="L347" i="30"/>
  <c r="L348" i="30"/>
  <c r="V344" i="30"/>
  <c r="L355" i="30"/>
  <c r="L356" i="30"/>
  <c r="L357" i="30"/>
  <c r="V353" i="30"/>
  <c r="V371" i="30"/>
  <c r="L373" i="30"/>
  <c r="L374" i="30"/>
  <c r="L375" i="30"/>
  <c r="V425" i="30"/>
  <c r="L427" i="30"/>
  <c r="L428" i="30"/>
  <c r="L429" i="30"/>
  <c r="J466" i="30"/>
  <c r="J469" i="30"/>
  <c r="J467" i="30"/>
  <c r="J468" i="30"/>
  <c r="I466" i="30"/>
  <c r="I469" i="30"/>
  <c r="I467" i="30"/>
  <c r="I468" i="30"/>
  <c r="K449" i="30"/>
  <c r="K448" i="30"/>
  <c r="K447" i="30"/>
  <c r="K488" i="30"/>
  <c r="K489" i="30"/>
  <c r="K487" i="30"/>
  <c r="K477" i="30"/>
  <c r="K479" i="30"/>
  <c r="K478" i="30"/>
  <c r="K499" i="30"/>
  <c r="K497" i="30"/>
  <c r="K498" i="30"/>
  <c r="K437" i="30"/>
  <c r="K439" i="30"/>
  <c r="K438" i="30"/>
  <c r="H466" i="30"/>
  <c r="K465" i="30"/>
  <c r="H469" i="30"/>
  <c r="H467" i="30"/>
  <c r="H468" i="30"/>
  <c r="V389" i="30"/>
  <c r="L391" i="30"/>
  <c r="L392" i="30"/>
  <c r="L393" i="30"/>
  <c r="V362" i="30"/>
  <c r="L365" i="30"/>
  <c r="L364" i="30"/>
  <c r="L366" i="30"/>
  <c r="V398" i="30"/>
  <c r="L401" i="30"/>
  <c r="L402" i="30"/>
  <c r="L400" i="30"/>
  <c r="V326" i="30"/>
  <c r="L329" i="30"/>
  <c r="L330" i="30"/>
  <c r="L328" i="30"/>
  <c r="L320" i="30"/>
  <c r="L319" i="30"/>
  <c r="V317" i="30"/>
  <c r="L321" i="30"/>
  <c r="V380" i="30"/>
  <c r="L382" i="30"/>
  <c r="L383" i="30"/>
  <c r="L384" i="30"/>
  <c r="L310" i="30"/>
  <c r="V308" i="30"/>
  <c r="L311" i="30"/>
  <c r="L312" i="30"/>
  <c r="L455" i="30"/>
  <c r="G457" i="30"/>
  <c r="G458" i="30"/>
  <c r="G459" i="30"/>
  <c r="AF459" i="30"/>
  <c r="AF457" i="30"/>
  <c r="AF458" i="30"/>
  <c r="V416" i="30"/>
  <c r="L418" i="30"/>
  <c r="L419" i="30"/>
  <c r="L420" i="30"/>
  <c r="AG459" i="30"/>
  <c r="AG458" i="30"/>
  <c r="AG457" i="30"/>
  <c r="AE458" i="30"/>
  <c r="AE459" i="30"/>
  <c r="AE457" i="30"/>
  <c r="AB458" i="30"/>
  <c r="AB459" i="30"/>
  <c r="AB457" i="30"/>
  <c r="AA458" i="30"/>
  <c r="AA459" i="30"/>
  <c r="AA457" i="30"/>
  <c r="AD458" i="30"/>
  <c r="AD457" i="30"/>
  <c r="AD459" i="30"/>
  <c r="X459" i="30"/>
  <c r="X458" i="30"/>
  <c r="X457" i="30"/>
  <c r="AH458" i="30"/>
  <c r="AH457" i="30"/>
  <c r="AH459" i="30"/>
  <c r="Y459" i="30"/>
  <c r="Y458" i="30"/>
  <c r="Y457" i="30"/>
  <c r="AC459" i="30"/>
  <c r="AC457" i="30"/>
  <c r="AC458" i="30"/>
  <c r="Z459" i="30"/>
  <c r="Z458" i="30"/>
  <c r="Z457" i="30"/>
  <c r="AC456" i="30"/>
  <c r="AG456" i="30"/>
  <c r="AH456" i="30"/>
  <c r="X456" i="30"/>
  <c r="AF456" i="30"/>
  <c r="Y456" i="30"/>
  <c r="Z456" i="30"/>
  <c r="AE456" i="30"/>
  <c r="G456" i="30"/>
  <c r="L456" i="30" s="1"/>
  <c r="V456" i="30" s="1"/>
  <c r="AB456" i="30"/>
  <c r="AD456" i="30"/>
  <c r="AA456" i="30"/>
  <c r="V289" i="30"/>
  <c r="L291" i="30"/>
  <c r="L292" i="30"/>
  <c r="L293" i="30"/>
  <c r="X489" i="30"/>
  <c r="X487" i="30"/>
  <c r="X488" i="30"/>
  <c r="L265" i="30"/>
  <c r="L266" i="30"/>
  <c r="V262" i="30"/>
  <c r="L264" i="30"/>
  <c r="V271" i="30"/>
  <c r="L273" i="30"/>
  <c r="L274" i="30"/>
  <c r="L275" i="30"/>
  <c r="V298" i="30"/>
  <c r="L300" i="30"/>
  <c r="L301" i="30"/>
  <c r="L302" i="30"/>
  <c r="L284" i="30"/>
  <c r="L283" i="30"/>
  <c r="V280" i="30"/>
  <c r="L282" i="30"/>
  <c r="V253" i="30"/>
  <c r="L256" i="30"/>
  <c r="L257" i="30"/>
  <c r="L255" i="30"/>
  <c r="L229" i="30"/>
  <c r="V226" i="30"/>
  <c r="L230" i="30"/>
  <c r="L228" i="30"/>
  <c r="Y488" i="30"/>
  <c r="Y489" i="30"/>
  <c r="Y487" i="30"/>
  <c r="G486" i="30"/>
  <c r="AG486" i="30"/>
  <c r="AC486" i="30"/>
  <c r="AH486" i="30"/>
  <c r="AF486" i="30"/>
  <c r="Z486" i="30"/>
  <c r="Y486" i="30"/>
  <c r="AD486" i="30"/>
  <c r="AE486" i="30"/>
  <c r="AA486" i="30"/>
  <c r="AB486" i="30"/>
  <c r="L121" i="30"/>
  <c r="L120" i="30"/>
  <c r="V118" i="30"/>
  <c r="L122" i="30"/>
  <c r="L29" i="30"/>
  <c r="V27" i="30"/>
  <c r="L30" i="30"/>
  <c r="L31" i="30"/>
  <c r="AE488" i="30"/>
  <c r="AE489" i="30"/>
  <c r="AE487" i="30"/>
  <c r="AF487" i="30"/>
  <c r="AF489" i="30"/>
  <c r="AF488" i="30"/>
  <c r="L175" i="30"/>
  <c r="L176" i="30"/>
  <c r="V172" i="30"/>
  <c r="L174" i="30"/>
  <c r="G489" i="30"/>
  <c r="L485" i="30"/>
  <c r="G487" i="30"/>
  <c r="G488" i="30"/>
  <c r="V190" i="30"/>
  <c r="L192" i="30"/>
  <c r="L193" i="30"/>
  <c r="L194" i="30"/>
  <c r="L211" i="30"/>
  <c r="L210" i="30"/>
  <c r="L212" i="30"/>
  <c r="V208" i="30"/>
  <c r="AG488" i="30"/>
  <c r="AG487" i="30"/>
  <c r="AG489" i="30"/>
  <c r="V63" i="30"/>
  <c r="L65" i="30"/>
  <c r="L66" i="30"/>
  <c r="L67" i="30"/>
  <c r="V108" i="30"/>
  <c r="L111" i="30"/>
  <c r="L112" i="30"/>
  <c r="L110" i="30"/>
  <c r="V154" i="30"/>
  <c r="L156" i="30"/>
  <c r="L157" i="30"/>
  <c r="L158" i="30"/>
  <c r="V72" i="30"/>
  <c r="L76" i="30"/>
  <c r="L74" i="30"/>
  <c r="L75" i="30"/>
  <c r="L92" i="30"/>
  <c r="L94" i="30"/>
  <c r="L93" i="30"/>
  <c r="V90" i="30"/>
  <c r="AA489" i="30"/>
  <c r="AA488" i="30"/>
  <c r="AA487" i="30"/>
  <c r="L237" i="30"/>
  <c r="L238" i="30"/>
  <c r="L239" i="30"/>
  <c r="V235" i="30"/>
  <c r="V36" i="30"/>
  <c r="L40" i="30"/>
  <c r="L39" i="30"/>
  <c r="L38" i="30"/>
  <c r="L101" i="30"/>
  <c r="L102" i="30"/>
  <c r="V99" i="30"/>
  <c r="L103" i="30"/>
  <c r="AH489" i="30"/>
  <c r="AH488" i="30"/>
  <c r="AH487" i="30"/>
  <c r="AC489" i="30"/>
  <c r="AC487" i="30"/>
  <c r="AC488" i="30"/>
  <c r="V45" i="30"/>
  <c r="L48" i="30"/>
  <c r="L49" i="30"/>
  <c r="L47" i="30"/>
  <c r="L84" i="30"/>
  <c r="L83" i="30"/>
  <c r="L85" i="30"/>
  <c r="V81" i="30"/>
  <c r="L147" i="30"/>
  <c r="L148" i="30"/>
  <c r="L149" i="30"/>
  <c r="V145" i="30"/>
  <c r="Z487" i="30"/>
  <c r="Z489" i="30"/>
  <c r="Z488" i="30"/>
  <c r="AD489" i="30"/>
  <c r="AD487" i="30"/>
  <c r="AD488" i="30"/>
  <c r="AB488" i="30"/>
  <c r="AB487" i="30"/>
  <c r="AB489" i="30"/>
  <c r="L129" i="30"/>
  <c r="L130" i="30"/>
  <c r="L131" i="30"/>
  <c r="V127" i="30"/>
  <c r="L165" i="30"/>
  <c r="V163" i="30"/>
  <c r="L166" i="30"/>
  <c r="L167" i="30"/>
  <c r="V17" i="30"/>
  <c r="S11" i="30"/>
  <c r="R11" i="30"/>
  <c r="Q11" i="30"/>
  <c r="O11" i="30"/>
  <c r="N11" i="30"/>
  <c r="M11" i="30"/>
  <c r="S13" i="30"/>
  <c r="R13" i="30"/>
  <c r="Q13" i="30"/>
  <c r="O13" i="30"/>
  <c r="N13" i="30"/>
  <c r="M13" i="30"/>
  <c r="S12" i="30"/>
  <c r="R12" i="30"/>
  <c r="Q12" i="30"/>
  <c r="O12" i="30"/>
  <c r="N12" i="30"/>
  <c r="M12" i="30"/>
  <c r="J13" i="30"/>
  <c r="I13" i="30"/>
  <c r="H13" i="30"/>
  <c r="J12" i="30"/>
  <c r="I12" i="30"/>
  <c r="H12" i="30"/>
  <c r="J11" i="30"/>
  <c r="I11" i="30"/>
  <c r="H11" i="30"/>
  <c r="J10" i="30"/>
  <c r="I10" i="30"/>
  <c r="H10" i="30"/>
  <c r="K9" i="30"/>
  <c r="J8" i="30"/>
  <c r="I8" i="30"/>
  <c r="H8" i="30"/>
  <c r="K7" i="30"/>
  <c r="J6" i="30"/>
  <c r="I6" i="30"/>
  <c r="H6" i="30"/>
  <c r="K5" i="30"/>
  <c r="F13" i="30"/>
  <c r="E13" i="30"/>
  <c r="F12" i="30"/>
  <c r="E12" i="30"/>
  <c r="D12" i="30"/>
  <c r="F11" i="30"/>
  <c r="E11" i="30"/>
  <c r="D11" i="30"/>
  <c r="F39" i="4"/>
  <c r="F38" i="4"/>
  <c r="F17" i="4"/>
  <c r="AF53" i="57"/>
  <c r="AH52" i="57"/>
  <c r="Y52" i="57"/>
  <c r="AA52" i="57" s="1"/>
  <c r="T52" i="57"/>
  <c r="S52" i="57"/>
  <c r="R52" i="57"/>
  <c r="Q52" i="57"/>
  <c r="H52" i="57"/>
  <c r="G52" i="57"/>
  <c r="AH51" i="57"/>
  <c r="Y51" i="57"/>
  <c r="AA51" i="57" s="1"/>
  <c r="T51" i="57"/>
  <c r="S51" i="57"/>
  <c r="R51" i="57"/>
  <c r="Q51" i="57"/>
  <c r="H51" i="57"/>
  <c r="G51" i="57"/>
  <c r="AH50" i="57"/>
  <c r="Y50" i="57"/>
  <c r="AA50" i="57" s="1"/>
  <c r="T50" i="57"/>
  <c r="S50" i="57"/>
  <c r="R50" i="57"/>
  <c r="Q50" i="57"/>
  <c r="H50" i="57"/>
  <c r="G50" i="57"/>
  <c r="AH49" i="57"/>
  <c r="Y49" i="57"/>
  <c r="AA49" i="57" s="1"/>
  <c r="T49" i="57"/>
  <c r="S49" i="57"/>
  <c r="R49" i="57"/>
  <c r="Q49" i="57"/>
  <c r="H49" i="57"/>
  <c r="G49" i="57"/>
  <c r="AH48" i="57"/>
  <c r="Y48" i="57"/>
  <c r="AA48" i="57" s="1"/>
  <c r="T48" i="57"/>
  <c r="S48" i="57"/>
  <c r="R48" i="57"/>
  <c r="Q48" i="57"/>
  <c r="H48" i="57"/>
  <c r="G48" i="57"/>
  <c r="AH47" i="57"/>
  <c r="Y47" i="57"/>
  <c r="AA47" i="57" s="1"/>
  <c r="T47" i="57"/>
  <c r="S47" i="57"/>
  <c r="R47" i="57"/>
  <c r="Q47" i="57"/>
  <c r="H47" i="57"/>
  <c r="G47" i="57"/>
  <c r="AH46" i="57"/>
  <c r="Y46" i="57"/>
  <c r="AA46" i="57" s="1"/>
  <c r="T46" i="57"/>
  <c r="S46" i="57"/>
  <c r="R46" i="57"/>
  <c r="Q46" i="57"/>
  <c r="H46" i="57"/>
  <c r="G46" i="57"/>
  <c r="AH45" i="57"/>
  <c r="Y45" i="57"/>
  <c r="AA45" i="57" s="1"/>
  <c r="T45" i="57"/>
  <c r="S45" i="57"/>
  <c r="R45" i="57"/>
  <c r="Q45" i="57"/>
  <c r="H45" i="57"/>
  <c r="G45" i="57"/>
  <c r="AH44" i="57"/>
  <c r="Y44" i="57"/>
  <c r="AA44" i="57" s="1"/>
  <c r="T44" i="57"/>
  <c r="S44" i="57"/>
  <c r="R44" i="57"/>
  <c r="Q44" i="57"/>
  <c r="H44" i="57"/>
  <c r="G44" i="57"/>
  <c r="AH43" i="57"/>
  <c r="Y43" i="57"/>
  <c r="AA43" i="57" s="1"/>
  <c r="T43" i="57"/>
  <c r="S43" i="57"/>
  <c r="R43" i="57"/>
  <c r="Q43" i="57"/>
  <c r="H43" i="57"/>
  <c r="G43" i="57"/>
  <c r="AH42" i="57"/>
  <c r="Y42" i="57"/>
  <c r="Z42" i="57" s="1"/>
  <c r="T42" i="57"/>
  <c r="S42" i="57"/>
  <c r="R42" i="57"/>
  <c r="Q42" i="57"/>
  <c r="H42" i="57"/>
  <c r="G42" i="57"/>
  <c r="AH41" i="57"/>
  <c r="Y41" i="57"/>
  <c r="AA41" i="57" s="1"/>
  <c r="T41" i="57"/>
  <c r="S41" i="57"/>
  <c r="R41" i="57"/>
  <c r="Q41" i="57"/>
  <c r="H41" i="57"/>
  <c r="G41" i="57"/>
  <c r="AH40" i="57"/>
  <c r="Y40" i="57"/>
  <c r="AA40" i="57" s="1"/>
  <c r="T40" i="57"/>
  <c r="S40" i="57"/>
  <c r="R40" i="57"/>
  <c r="Q40" i="57"/>
  <c r="H40" i="57"/>
  <c r="G40" i="57"/>
  <c r="AG39" i="57"/>
  <c r="AF39" i="57"/>
  <c r="AE39" i="57"/>
  <c r="AD39" i="57"/>
  <c r="AC39" i="57"/>
  <c r="X39" i="57"/>
  <c r="O39" i="57"/>
  <c r="I39" i="57"/>
  <c r="E39" i="57"/>
  <c r="H39" i="57" s="1"/>
  <c r="D39" i="57"/>
  <c r="C39" i="57"/>
  <c r="AG38" i="57"/>
  <c r="AF38" i="57"/>
  <c r="AE38" i="57"/>
  <c r="AE53" i="57" s="1"/>
  <c r="AD38" i="57"/>
  <c r="AC38" i="57"/>
  <c r="X38" i="57"/>
  <c r="O38" i="57"/>
  <c r="O53" i="57" s="1"/>
  <c r="O54" i="57" s="1"/>
  <c r="I38" i="57"/>
  <c r="E38" i="57"/>
  <c r="D38" i="57"/>
  <c r="C38" i="57"/>
  <c r="AH37" i="57"/>
  <c r="Y37" i="57"/>
  <c r="Z37" i="57" s="1"/>
  <c r="T37" i="57"/>
  <c r="S37" i="57"/>
  <c r="R37" i="57"/>
  <c r="Q37" i="57"/>
  <c r="H37" i="57"/>
  <c r="G37" i="57"/>
  <c r="AH36" i="57"/>
  <c r="Y36" i="57"/>
  <c r="AA36" i="57" s="1"/>
  <c r="T36" i="57"/>
  <c r="S36" i="57"/>
  <c r="R36" i="57"/>
  <c r="Q36" i="57"/>
  <c r="H36" i="57"/>
  <c r="G36" i="57"/>
  <c r="AH35" i="57"/>
  <c r="Y35" i="57"/>
  <c r="AA35" i="57" s="1"/>
  <c r="T35" i="57"/>
  <c r="S35" i="57"/>
  <c r="R35" i="57"/>
  <c r="Q35" i="57"/>
  <c r="H35" i="57"/>
  <c r="G35" i="57"/>
  <c r="AH34" i="57"/>
  <c r="Y34" i="57"/>
  <c r="AA34" i="57" s="1"/>
  <c r="T34" i="57"/>
  <c r="S34" i="57"/>
  <c r="R34" i="57"/>
  <c r="Q34" i="57"/>
  <c r="H34" i="57"/>
  <c r="G34" i="57"/>
  <c r="AH33" i="57"/>
  <c r="Y33" i="57"/>
  <c r="AA33" i="57" s="1"/>
  <c r="T33" i="57"/>
  <c r="S33" i="57"/>
  <c r="R33" i="57"/>
  <c r="Q33" i="57"/>
  <c r="H33" i="57"/>
  <c r="G33" i="57"/>
  <c r="AH32" i="57"/>
  <c r="Y32" i="57"/>
  <c r="AA32" i="57" s="1"/>
  <c r="T32" i="57"/>
  <c r="S32" i="57"/>
  <c r="R32" i="57"/>
  <c r="Q32" i="57"/>
  <c r="H32" i="57"/>
  <c r="G32" i="57"/>
  <c r="AH31" i="57"/>
  <c r="Y31" i="57"/>
  <c r="AA31" i="57" s="1"/>
  <c r="T31" i="57"/>
  <c r="S31" i="57"/>
  <c r="R31" i="57"/>
  <c r="Q31" i="57"/>
  <c r="H31" i="57"/>
  <c r="G31" i="57"/>
  <c r="AH30" i="57"/>
  <c r="Y30" i="57"/>
  <c r="AA30" i="57" s="1"/>
  <c r="T30" i="57"/>
  <c r="S30" i="57"/>
  <c r="R30" i="57"/>
  <c r="Q30" i="57"/>
  <c r="H30" i="57"/>
  <c r="G30" i="57"/>
  <c r="AH29" i="57"/>
  <c r="Y29" i="57"/>
  <c r="AA29" i="57" s="1"/>
  <c r="T29" i="57"/>
  <c r="S29" i="57"/>
  <c r="R29" i="57"/>
  <c r="Q29" i="57"/>
  <c r="H29" i="57"/>
  <c r="G29" i="57"/>
  <c r="AH28" i="57"/>
  <c r="Y28" i="57"/>
  <c r="AA28" i="57" s="1"/>
  <c r="T28" i="57"/>
  <c r="S28" i="57"/>
  <c r="R28" i="57"/>
  <c r="Q28" i="57"/>
  <c r="H28" i="57"/>
  <c r="G28" i="57"/>
  <c r="AH27" i="57"/>
  <c r="Y27" i="57"/>
  <c r="AA27" i="57" s="1"/>
  <c r="T27" i="57"/>
  <c r="S27" i="57"/>
  <c r="R27" i="57"/>
  <c r="Q27" i="57"/>
  <c r="H27" i="57"/>
  <c r="G27" i="57"/>
  <c r="AH26" i="57"/>
  <c r="Y26" i="57"/>
  <c r="AA26" i="57" s="1"/>
  <c r="T26" i="57"/>
  <c r="S26" i="57"/>
  <c r="R26" i="57"/>
  <c r="Q26" i="57"/>
  <c r="H26" i="57"/>
  <c r="G26" i="57"/>
  <c r="AH25" i="57"/>
  <c r="Y25" i="57"/>
  <c r="Z25" i="57" s="1"/>
  <c r="T25" i="57"/>
  <c r="S25" i="57"/>
  <c r="R25" i="57"/>
  <c r="Q25" i="57"/>
  <c r="H25" i="57"/>
  <c r="G25" i="57"/>
  <c r="AH24" i="57"/>
  <c r="Y24" i="57"/>
  <c r="AA24" i="57" s="1"/>
  <c r="T24" i="57"/>
  <c r="S24" i="57"/>
  <c r="R24" i="57"/>
  <c r="Q24" i="57"/>
  <c r="H24" i="57"/>
  <c r="G24" i="57"/>
  <c r="AH23" i="57"/>
  <c r="Y23" i="57"/>
  <c r="AA23" i="57" s="1"/>
  <c r="T23" i="57"/>
  <c r="S23" i="57"/>
  <c r="R23" i="57"/>
  <c r="Q23" i="57"/>
  <c r="H23" i="57"/>
  <c r="G23" i="57"/>
  <c r="AH22" i="57"/>
  <c r="Y22" i="57"/>
  <c r="AA22" i="57" s="1"/>
  <c r="T22" i="57"/>
  <c r="S22" i="57"/>
  <c r="R22" i="57"/>
  <c r="Q22" i="57"/>
  <c r="H22" i="57"/>
  <c r="G22" i="57"/>
  <c r="AH21" i="57"/>
  <c r="Y21" i="57"/>
  <c r="AA21" i="57" s="1"/>
  <c r="T21" i="57"/>
  <c r="S21" i="57"/>
  <c r="R21" i="57"/>
  <c r="Q21" i="57"/>
  <c r="H21" i="57"/>
  <c r="G21" i="57"/>
  <c r="AH20" i="57"/>
  <c r="Y20" i="57"/>
  <c r="AA20" i="57" s="1"/>
  <c r="T20" i="57"/>
  <c r="S20" i="57"/>
  <c r="R20" i="57"/>
  <c r="Q20" i="57"/>
  <c r="H20" i="57"/>
  <c r="G20" i="57"/>
  <c r="AH19" i="57"/>
  <c r="Y19" i="57"/>
  <c r="Z19" i="57" s="1"/>
  <c r="T19" i="57"/>
  <c r="S19" i="57"/>
  <c r="R19" i="57"/>
  <c r="Q19" i="57"/>
  <c r="H19" i="57"/>
  <c r="G19" i="57"/>
  <c r="AH18" i="57"/>
  <c r="Y18" i="57"/>
  <c r="AA18" i="57" s="1"/>
  <c r="T18" i="57"/>
  <c r="S18" i="57"/>
  <c r="R18" i="57"/>
  <c r="Q18" i="57"/>
  <c r="H18" i="57"/>
  <c r="G18" i="57"/>
  <c r="AG17" i="57"/>
  <c r="AF17" i="57"/>
  <c r="AE17" i="57"/>
  <c r="AD17" i="57"/>
  <c r="AC17" i="57"/>
  <c r="X17" i="57"/>
  <c r="O17" i="57"/>
  <c r="I17" i="57"/>
  <c r="E17" i="57"/>
  <c r="G17" i="57" s="1"/>
  <c r="D17" i="57"/>
  <c r="C17" i="57"/>
  <c r="AH16" i="57"/>
  <c r="Y16" i="57"/>
  <c r="Z16" i="57" s="1"/>
  <c r="T16" i="57"/>
  <c r="S16" i="57"/>
  <c r="R16" i="57"/>
  <c r="Q16" i="57"/>
  <c r="H16" i="57"/>
  <c r="G16" i="57"/>
  <c r="AH15" i="57"/>
  <c r="Y15" i="57"/>
  <c r="AA15" i="57" s="1"/>
  <c r="T15" i="57"/>
  <c r="S15" i="57"/>
  <c r="R15" i="57"/>
  <c r="Q15" i="57"/>
  <c r="H15" i="57"/>
  <c r="G15" i="57"/>
  <c r="AH14" i="57"/>
  <c r="Y14" i="57"/>
  <c r="AA14" i="57" s="1"/>
  <c r="T14" i="57"/>
  <c r="S14" i="57"/>
  <c r="R14" i="57"/>
  <c r="Q14" i="57"/>
  <c r="H14" i="57"/>
  <c r="G14" i="57"/>
  <c r="AH13" i="57"/>
  <c r="Y13" i="57"/>
  <c r="Z13" i="57" s="1"/>
  <c r="T13" i="57"/>
  <c r="S13" i="57"/>
  <c r="R13" i="57"/>
  <c r="Q13" i="57"/>
  <c r="H13" i="57"/>
  <c r="G13" i="57"/>
  <c r="AH12" i="57"/>
  <c r="Y12" i="57"/>
  <c r="AA12" i="57" s="1"/>
  <c r="T12" i="57"/>
  <c r="S12" i="57"/>
  <c r="R12" i="57"/>
  <c r="Q12" i="57"/>
  <c r="H12" i="57"/>
  <c r="G12" i="57"/>
  <c r="AH11" i="57"/>
  <c r="Y11" i="57"/>
  <c r="AA11" i="57" s="1"/>
  <c r="T11" i="57"/>
  <c r="S11" i="57"/>
  <c r="R11" i="57"/>
  <c r="Q11" i="57"/>
  <c r="H11" i="57"/>
  <c r="G11" i="57"/>
  <c r="AH10" i="57"/>
  <c r="Y10" i="57"/>
  <c r="Z10" i="57" s="1"/>
  <c r="T10" i="57"/>
  <c r="S10" i="57"/>
  <c r="R10" i="57"/>
  <c r="Q10" i="57"/>
  <c r="H10" i="57"/>
  <c r="G10" i="57"/>
  <c r="AH9" i="57"/>
  <c r="Y9" i="57"/>
  <c r="AA9" i="57" s="1"/>
  <c r="T9" i="57"/>
  <c r="S9" i="57"/>
  <c r="R9" i="57"/>
  <c r="Q9" i="57"/>
  <c r="H9" i="57"/>
  <c r="G9" i="57"/>
  <c r="AH8" i="57"/>
  <c r="Y8" i="57"/>
  <c r="AA8" i="57" s="1"/>
  <c r="T8" i="57"/>
  <c r="S8" i="57"/>
  <c r="R8" i="57"/>
  <c r="Q8" i="57"/>
  <c r="H8" i="57"/>
  <c r="G8" i="57"/>
  <c r="AH7" i="57"/>
  <c r="Y7" i="57"/>
  <c r="AA7" i="57" s="1"/>
  <c r="T7" i="57"/>
  <c r="S7" i="57"/>
  <c r="R7" i="57"/>
  <c r="Q7" i="57"/>
  <c r="H7" i="57"/>
  <c r="G7" i="57"/>
  <c r="AH6" i="57"/>
  <c r="Y6" i="57"/>
  <c r="AA6" i="57" s="1"/>
  <c r="T6" i="57"/>
  <c r="S6" i="57"/>
  <c r="R6" i="57"/>
  <c r="Q6" i="57"/>
  <c r="H6" i="57"/>
  <c r="G6" i="57"/>
  <c r="AH5" i="57"/>
  <c r="Y5" i="57"/>
  <c r="AA5" i="57" s="1"/>
  <c r="T5" i="57"/>
  <c r="S5" i="57"/>
  <c r="R5" i="57"/>
  <c r="Q5" i="57"/>
  <c r="H5" i="57"/>
  <c r="G5" i="57"/>
  <c r="AH52" i="56"/>
  <c r="Y52" i="56"/>
  <c r="Z52" i="56" s="1"/>
  <c r="T52" i="56"/>
  <c r="S52" i="56"/>
  <c r="R52" i="56"/>
  <c r="Q52" i="56"/>
  <c r="H52" i="56"/>
  <c r="G52" i="56"/>
  <c r="AH51" i="56"/>
  <c r="Y51" i="56"/>
  <c r="AA51" i="56" s="1"/>
  <c r="T51" i="56"/>
  <c r="S51" i="56"/>
  <c r="R51" i="56"/>
  <c r="Q51" i="56"/>
  <c r="H51" i="56"/>
  <c r="G51" i="56"/>
  <c r="AH50" i="56"/>
  <c r="Y50" i="56"/>
  <c r="Z50" i="56" s="1"/>
  <c r="T50" i="56"/>
  <c r="S50" i="56"/>
  <c r="R50" i="56"/>
  <c r="Q50" i="56"/>
  <c r="H50" i="56"/>
  <c r="G50" i="56"/>
  <c r="AH49" i="56"/>
  <c r="Y49" i="56"/>
  <c r="AA49" i="56" s="1"/>
  <c r="T49" i="56"/>
  <c r="S49" i="56"/>
  <c r="R49" i="56"/>
  <c r="Q49" i="56"/>
  <c r="H49" i="56"/>
  <c r="G49" i="56"/>
  <c r="AH48" i="56"/>
  <c r="Y48" i="56"/>
  <c r="AA48" i="56" s="1"/>
  <c r="T48" i="56"/>
  <c r="S48" i="56"/>
  <c r="R48" i="56"/>
  <c r="Q48" i="56"/>
  <c r="H48" i="56"/>
  <c r="G48" i="56"/>
  <c r="AH47" i="56"/>
  <c r="Y47" i="56"/>
  <c r="Z47" i="56" s="1"/>
  <c r="T47" i="56"/>
  <c r="S47" i="56"/>
  <c r="R47" i="56"/>
  <c r="Q47" i="56"/>
  <c r="H47" i="56"/>
  <c r="G47" i="56"/>
  <c r="AH46" i="56"/>
  <c r="Y46" i="56"/>
  <c r="AA46" i="56" s="1"/>
  <c r="T46" i="56"/>
  <c r="S46" i="56"/>
  <c r="R46" i="56"/>
  <c r="Q46" i="56"/>
  <c r="H46" i="56"/>
  <c r="G46" i="56"/>
  <c r="AH45" i="56"/>
  <c r="Y45" i="56"/>
  <c r="AA45" i="56" s="1"/>
  <c r="T45" i="56"/>
  <c r="S45" i="56"/>
  <c r="R45" i="56"/>
  <c r="Q45" i="56"/>
  <c r="H45" i="56"/>
  <c r="G45" i="56"/>
  <c r="AH44" i="56"/>
  <c r="Y44" i="56"/>
  <c r="AA44" i="56" s="1"/>
  <c r="T44" i="56"/>
  <c r="S44" i="56"/>
  <c r="R44" i="56"/>
  <c r="Q44" i="56"/>
  <c r="H44" i="56"/>
  <c r="G44" i="56"/>
  <c r="AH43" i="56"/>
  <c r="Y43" i="56"/>
  <c r="AA43" i="56" s="1"/>
  <c r="T43" i="56"/>
  <c r="S43" i="56"/>
  <c r="R43" i="56"/>
  <c r="Q43" i="56"/>
  <c r="H43" i="56"/>
  <c r="G43" i="56"/>
  <c r="AH42" i="56"/>
  <c r="Y42" i="56"/>
  <c r="AA42" i="56" s="1"/>
  <c r="T42" i="56"/>
  <c r="S42" i="56"/>
  <c r="R42" i="56"/>
  <c r="Q42" i="56"/>
  <c r="H42" i="56"/>
  <c r="G42" i="56"/>
  <c r="AH41" i="56"/>
  <c r="Y41" i="56"/>
  <c r="Z41" i="56" s="1"/>
  <c r="T41" i="56"/>
  <c r="S41" i="56"/>
  <c r="R41" i="56"/>
  <c r="Q41" i="56"/>
  <c r="H41" i="56"/>
  <c r="G41" i="56"/>
  <c r="AH40" i="56"/>
  <c r="Y40" i="56"/>
  <c r="AA40" i="56" s="1"/>
  <c r="T40" i="56"/>
  <c r="S40" i="56"/>
  <c r="R40" i="56"/>
  <c r="Q40" i="56"/>
  <c r="H40" i="56"/>
  <c r="G40" i="56"/>
  <c r="AG39" i="56"/>
  <c r="AF39" i="56"/>
  <c r="AE39" i="56"/>
  <c r="AD39" i="56"/>
  <c r="AC39" i="56"/>
  <c r="X39" i="56"/>
  <c r="O39" i="56"/>
  <c r="I39" i="56"/>
  <c r="E39" i="56"/>
  <c r="D39" i="56"/>
  <c r="C39" i="56"/>
  <c r="AG38" i="56"/>
  <c r="AG53" i="56" s="1"/>
  <c r="AF38" i="56"/>
  <c r="AF53" i="56" s="1"/>
  <c r="AF54" i="56" s="1"/>
  <c r="AE38" i="56"/>
  <c r="AD38" i="56"/>
  <c r="AD53" i="56" s="1"/>
  <c r="AC38" i="56"/>
  <c r="X38" i="56"/>
  <c r="X53" i="56" s="1"/>
  <c r="O38" i="56"/>
  <c r="I38" i="56"/>
  <c r="E38" i="56"/>
  <c r="D38" i="56"/>
  <c r="C38" i="56"/>
  <c r="AH37" i="56"/>
  <c r="Y37" i="56"/>
  <c r="Z37" i="56" s="1"/>
  <c r="T37" i="56"/>
  <c r="S37" i="56"/>
  <c r="R37" i="56"/>
  <c r="Q37" i="56"/>
  <c r="H37" i="56"/>
  <c r="G37" i="56"/>
  <c r="AH36" i="56"/>
  <c r="Y36" i="56"/>
  <c r="Z36" i="56" s="1"/>
  <c r="T36" i="56"/>
  <c r="S36" i="56"/>
  <c r="R36" i="56"/>
  <c r="Q36" i="56"/>
  <c r="H36" i="56"/>
  <c r="G36" i="56"/>
  <c r="AH35" i="56"/>
  <c r="Y35" i="56"/>
  <c r="AA35" i="56" s="1"/>
  <c r="T35" i="56"/>
  <c r="S35" i="56"/>
  <c r="R35" i="56"/>
  <c r="Q35" i="56"/>
  <c r="H35" i="56"/>
  <c r="G35" i="56"/>
  <c r="AH34" i="56"/>
  <c r="Y34" i="56"/>
  <c r="Z34" i="56" s="1"/>
  <c r="T34" i="56"/>
  <c r="S34" i="56"/>
  <c r="R34" i="56"/>
  <c r="Q34" i="56"/>
  <c r="H34" i="56"/>
  <c r="G34" i="56"/>
  <c r="AH33" i="56"/>
  <c r="Y33" i="56"/>
  <c r="AA33" i="56" s="1"/>
  <c r="T33" i="56"/>
  <c r="S33" i="56"/>
  <c r="R33" i="56"/>
  <c r="Q33" i="56"/>
  <c r="H33" i="56"/>
  <c r="G33" i="56"/>
  <c r="AH32" i="56"/>
  <c r="Y32" i="56"/>
  <c r="AA32" i="56" s="1"/>
  <c r="T32" i="56"/>
  <c r="S32" i="56"/>
  <c r="R32" i="56"/>
  <c r="Q32" i="56"/>
  <c r="H32" i="56"/>
  <c r="G32" i="56"/>
  <c r="AH31" i="56"/>
  <c r="Y31" i="56"/>
  <c r="AA31" i="56" s="1"/>
  <c r="T31" i="56"/>
  <c r="S31" i="56"/>
  <c r="R31" i="56"/>
  <c r="Q31" i="56"/>
  <c r="H31" i="56"/>
  <c r="G31" i="56"/>
  <c r="AH30" i="56"/>
  <c r="Y30" i="56"/>
  <c r="Z30" i="56" s="1"/>
  <c r="T30" i="56"/>
  <c r="S30" i="56"/>
  <c r="R30" i="56"/>
  <c r="Q30" i="56"/>
  <c r="H30" i="56"/>
  <c r="G30" i="56"/>
  <c r="AH29" i="56"/>
  <c r="Y29" i="56"/>
  <c r="Z29" i="56" s="1"/>
  <c r="T29" i="56"/>
  <c r="S29" i="56"/>
  <c r="R29" i="56"/>
  <c r="Q29" i="56"/>
  <c r="H29" i="56"/>
  <c r="G29" i="56"/>
  <c r="AH28" i="56"/>
  <c r="Y28" i="56"/>
  <c r="AA28" i="56" s="1"/>
  <c r="T28" i="56"/>
  <c r="S28" i="56"/>
  <c r="R28" i="56"/>
  <c r="Q28" i="56"/>
  <c r="H28" i="56"/>
  <c r="G28" i="56"/>
  <c r="AH27" i="56"/>
  <c r="Y27" i="56"/>
  <c r="AA27" i="56" s="1"/>
  <c r="T27" i="56"/>
  <c r="S27" i="56"/>
  <c r="R27" i="56"/>
  <c r="Q27" i="56"/>
  <c r="H27" i="56"/>
  <c r="G27" i="56"/>
  <c r="AH26" i="56"/>
  <c r="Y26" i="56"/>
  <c r="AA26" i="56" s="1"/>
  <c r="T26" i="56"/>
  <c r="S26" i="56"/>
  <c r="R26" i="56"/>
  <c r="Q26" i="56"/>
  <c r="H26" i="56"/>
  <c r="G26" i="56"/>
  <c r="AH25" i="56"/>
  <c r="Y25" i="56"/>
  <c r="Z25" i="56" s="1"/>
  <c r="T25" i="56"/>
  <c r="S25" i="56"/>
  <c r="R25" i="56"/>
  <c r="Q25" i="56"/>
  <c r="H25" i="56"/>
  <c r="G25" i="56"/>
  <c r="AH24" i="56"/>
  <c r="Y24" i="56"/>
  <c r="Z24" i="56" s="1"/>
  <c r="T24" i="56"/>
  <c r="S24" i="56"/>
  <c r="R24" i="56"/>
  <c r="Q24" i="56"/>
  <c r="H24" i="56"/>
  <c r="G24" i="56"/>
  <c r="AH23" i="56"/>
  <c r="Y23" i="56"/>
  <c r="AA23" i="56" s="1"/>
  <c r="T23" i="56"/>
  <c r="S23" i="56"/>
  <c r="R23" i="56"/>
  <c r="Q23" i="56"/>
  <c r="H23" i="56"/>
  <c r="G23" i="56"/>
  <c r="AH22" i="56"/>
  <c r="Y22" i="56"/>
  <c r="AA22" i="56" s="1"/>
  <c r="T22" i="56"/>
  <c r="S22" i="56"/>
  <c r="R22" i="56"/>
  <c r="Q22" i="56"/>
  <c r="H22" i="56"/>
  <c r="G22" i="56"/>
  <c r="AH21" i="56"/>
  <c r="Y21" i="56"/>
  <c r="Z21" i="56" s="1"/>
  <c r="T21" i="56"/>
  <c r="S21" i="56"/>
  <c r="R21" i="56"/>
  <c r="Q21" i="56"/>
  <c r="H21" i="56"/>
  <c r="G21" i="56"/>
  <c r="AH20" i="56"/>
  <c r="Y20" i="56"/>
  <c r="AA20" i="56" s="1"/>
  <c r="T20" i="56"/>
  <c r="S20" i="56"/>
  <c r="R20" i="56"/>
  <c r="Q20" i="56"/>
  <c r="H20" i="56"/>
  <c r="G20" i="56"/>
  <c r="AH19" i="56"/>
  <c r="Y19" i="56"/>
  <c r="AA19" i="56" s="1"/>
  <c r="T19" i="56"/>
  <c r="S19" i="56"/>
  <c r="R19" i="56"/>
  <c r="Q19" i="56"/>
  <c r="H19" i="56"/>
  <c r="G19" i="56"/>
  <c r="AH18" i="56"/>
  <c r="Y18" i="56"/>
  <c r="Z18" i="56" s="1"/>
  <c r="T18" i="56"/>
  <c r="S18" i="56"/>
  <c r="R18" i="56"/>
  <c r="Q18" i="56"/>
  <c r="H18" i="56"/>
  <c r="G18" i="56"/>
  <c r="AG17" i="56"/>
  <c r="AF17" i="56"/>
  <c r="AE17" i="56"/>
  <c r="AD17" i="56"/>
  <c r="AC17" i="56"/>
  <c r="X17" i="56"/>
  <c r="O17" i="56"/>
  <c r="P17" i="56"/>
  <c r="E17" i="56"/>
  <c r="D17" i="56"/>
  <c r="C17" i="56"/>
  <c r="AH16" i="56"/>
  <c r="Y16" i="56"/>
  <c r="AA16" i="56" s="1"/>
  <c r="T16" i="56"/>
  <c r="S16" i="56"/>
  <c r="R16" i="56"/>
  <c r="Q16" i="56"/>
  <c r="H16" i="56"/>
  <c r="G16" i="56"/>
  <c r="AH15" i="56"/>
  <c r="Y15" i="56"/>
  <c r="Z15" i="56" s="1"/>
  <c r="T15" i="56"/>
  <c r="S15" i="56"/>
  <c r="R15" i="56"/>
  <c r="Q15" i="56"/>
  <c r="H15" i="56"/>
  <c r="G15" i="56"/>
  <c r="AH14" i="56"/>
  <c r="Y14" i="56"/>
  <c r="AA14" i="56" s="1"/>
  <c r="T14" i="56"/>
  <c r="S14" i="56"/>
  <c r="R14" i="56"/>
  <c r="Q14" i="56"/>
  <c r="H14" i="56"/>
  <c r="G14" i="56"/>
  <c r="AH13" i="56"/>
  <c r="Y13" i="56"/>
  <c r="AA13" i="56" s="1"/>
  <c r="T13" i="56"/>
  <c r="S13" i="56"/>
  <c r="R13" i="56"/>
  <c r="Q13" i="56"/>
  <c r="H13" i="56"/>
  <c r="G13" i="56"/>
  <c r="AH12" i="56"/>
  <c r="Y12" i="56"/>
  <c r="Z12" i="56" s="1"/>
  <c r="T12" i="56"/>
  <c r="S12" i="56"/>
  <c r="R12" i="56"/>
  <c r="Q12" i="56"/>
  <c r="H12" i="56"/>
  <c r="G12" i="56"/>
  <c r="AH11" i="56"/>
  <c r="Y11" i="56"/>
  <c r="Z11" i="56" s="1"/>
  <c r="T11" i="56"/>
  <c r="S11" i="56"/>
  <c r="R11" i="56"/>
  <c r="Q11" i="56"/>
  <c r="H11" i="56"/>
  <c r="G11" i="56"/>
  <c r="AH10" i="56"/>
  <c r="Y10" i="56"/>
  <c r="AA10" i="56" s="1"/>
  <c r="T10" i="56"/>
  <c r="S10" i="56"/>
  <c r="R10" i="56"/>
  <c r="Q10" i="56"/>
  <c r="H10" i="56"/>
  <c r="G10" i="56"/>
  <c r="AH9" i="56"/>
  <c r="Y9" i="56"/>
  <c r="Z9" i="56" s="1"/>
  <c r="T9" i="56"/>
  <c r="S9" i="56"/>
  <c r="R9" i="56"/>
  <c r="Q9" i="56"/>
  <c r="H9" i="56"/>
  <c r="G9" i="56"/>
  <c r="AH8" i="56"/>
  <c r="Y8" i="56"/>
  <c r="AA8" i="56" s="1"/>
  <c r="T8" i="56"/>
  <c r="S8" i="56"/>
  <c r="R8" i="56"/>
  <c r="Q8" i="56"/>
  <c r="H8" i="56"/>
  <c r="G8" i="56"/>
  <c r="AH7" i="56"/>
  <c r="AA7" i="56"/>
  <c r="AH6" i="56"/>
  <c r="Y6" i="56"/>
  <c r="AA6" i="56" s="1"/>
  <c r="T6" i="56"/>
  <c r="S6" i="56"/>
  <c r="R6" i="56"/>
  <c r="Q6" i="56"/>
  <c r="H6" i="56"/>
  <c r="G6" i="56"/>
  <c r="AH5" i="56"/>
  <c r="Y5" i="56"/>
  <c r="Z5" i="56" s="1"/>
  <c r="T5" i="56"/>
  <c r="S5" i="56"/>
  <c r="R5" i="56"/>
  <c r="Q5" i="56"/>
  <c r="H5" i="56"/>
  <c r="G5" i="56"/>
  <c r="AH52" i="55"/>
  <c r="Y52" i="55"/>
  <c r="AA52" i="55" s="1"/>
  <c r="T52" i="55"/>
  <c r="S52" i="55"/>
  <c r="R52" i="55"/>
  <c r="Q52" i="55"/>
  <c r="H52" i="55"/>
  <c r="G52" i="55"/>
  <c r="AH51" i="55"/>
  <c r="Y51" i="55"/>
  <c r="AA51" i="55" s="1"/>
  <c r="T51" i="55"/>
  <c r="S51" i="55"/>
  <c r="R51" i="55"/>
  <c r="Q51" i="55"/>
  <c r="H51" i="55"/>
  <c r="G51" i="55"/>
  <c r="AH50" i="55"/>
  <c r="Y50" i="55"/>
  <c r="AA50" i="55" s="1"/>
  <c r="T50" i="55"/>
  <c r="S50" i="55"/>
  <c r="R50" i="55"/>
  <c r="Q50" i="55"/>
  <c r="H50" i="55"/>
  <c r="G50" i="55"/>
  <c r="AH49" i="55"/>
  <c r="Y49" i="55"/>
  <c r="AA49" i="55" s="1"/>
  <c r="T49" i="55"/>
  <c r="S49" i="55"/>
  <c r="R49" i="55"/>
  <c r="Q49" i="55"/>
  <c r="H49" i="55"/>
  <c r="G49" i="55"/>
  <c r="AH48" i="55"/>
  <c r="Y48" i="55"/>
  <c r="AA48" i="55" s="1"/>
  <c r="T48" i="55"/>
  <c r="S48" i="55"/>
  <c r="R48" i="55"/>
  <c r="Q48" i="55"/>
  <c r="H48" i="55"/>
  <c r="G48" i="55"/>
  <c r="AH47" i="55"/>
  <c r="Y47" i="55"/>
  <c r="Z47" i="55" s="1"/>
  <c r="T47" i="55"/>
  <c r="S47" i="55"/>
  <c r="R47" i="55"/>
  <c r="Q47" i="55"/>
  <c r="H47" i="55"/>
  <c r="G47" i="55"/>
  <c r="AH46" i="55"/>
  <c r="Y46" i="55"/>
  <c r="AA46" i="55" s="1"/>
  <c r="T46" i="55"/>
  <c r="S46" i="55"/>
  <c r="R46" i="55"/>
  <c r="Q46" i="55"/>
  <c r="H46" i="55"/>
  <c r="G46" i="55"/>
  <c r="AH45" i="55"/>
  <c r="Y45" i="55"/>
  <c r="AA45" i="55" s="1"/>
  <c r="T45" i="55"/>
  <c r="S45" i="55"/>
  <c r="R45" i="55"/>
  <c r="Q45" i="55"/>
  <c r="H45" i="55"/>
  <c r="G45" i="55"/>
  <c r="AH44" i="55"/>
  <c r="Y44" i="55"/>
  <c r="AA44" i="55" s="1"/>
  <c r="T44" i="55"/>
  <c r="S44" i="55"/>
  <c r="R44" i="55"/>
  <c r="Q44" i="55"/>
  <c r="H44" i="55"/>
  <c r="G44" i="55"/>
  <c r="AH43" i="55"/>
  <c r="Y43" i="55"/>
  <c r="AA43" i="55" s="1"/>
  <c r="T43" i="55"/>
  <c r="S43" i="55"/>
  <c r="R43" i="55"/>
  <c r="Q43" i="55"/>
  <c r="H43" i="55"/>
  <c r="G43" i="55"/>
  <c r="AH42" i="55"/>
  <c r="Y42" i="55"/>
  <c r="Z42" i="55" s="1"/>
  <c r="T42" i="55"/>
  <c r="S42" i="55"/>
  <c r="R42" i="55"/>
  <c r="Q42" i="55"/>
  <c r="H42" i="55"/>
  <c r="G42" i="55"/>
  <c r="AH41" i="55"/>
  <c r="Y41" i="55"/>
  <c r="AA41" i="55" s="1"/>
  <c r="T41" i="55"/>
  <c r="S41" i="55"/>
  <c r="R41" i="55"/>
  <c r="Q41" i="55"/>
  <c r="H41" i="55"/>
  <c r="G41" i="55"/>
  <c r="AH40" i="55"/>
  <c r="Y40" i="55"/>
  <c r="AA40" i="55" s="1"/>
  <c r="T40" i="55"/>
  <c r="S40" i="55"/>
  <c r="R40" i="55"/>
  <c r="Q40" i="55"/>
  <c r="H40" i="55"/>
  <c r="G40" i="55"/>
  <c r="AG39" i="55"/>
  <c r="AF39" i="55"/>
  <c r="AE39" i="55"/>
  <c r="AD39" i="55"/>
  <c r="AC39" i="55"/>
  <c r="X39" i="55"/>
  <c r="O39" i="55"/>
  <c r="I39" i="55"/>
  <c r="P39" i="55" s="1"/>
  <c r="E39" i="55"/>
  <c r="D39" i="55"/>
  <c r="C39" i="55"/>
  <c r="AG38" i="55"/>
  <c r="AF38" i="55"/>
  <c r="AE38" i="55"/>
  <c r="AD38" i="55"/>
  <c r="AC38" i="55"/>
  <c r="X38" i="55"/>
  <c r="O38" i="55"/>
  <c r="I38" i="55"/>
  <c r="P38" i="55" s="1"/>
  <c r="E38" i="55"/>
  <c r="D38" i="55"/>
  <c r="C38" i="55"/>
  <c r="AH37" i="55"/>
  <c r="Y37" i="55"/>
  <c r="AA37" i="55" s="1"/>
  <c r="T37" i="55"/>
  <c r="S37" i="55"/>
  <c r="R37" i="55"/>
  <c r="Q37" i="55"/>
  <c r="H37" i="55"/>
  <c r="G37" i="55"/>
  <c r="AH36" i="55"/>
  <c r="Y36" i="55"/>
  <c r="AA36" i="55" s="1"/>
  <c r="T36" i="55"/>
  <c r="S36" i="55"/>
  <c r="R36" i="55"/>
  <c r="Q36" i="55"/>
  <c r="H36" i="55"/>
  <c r="G36" i="55"/>
  <c r="AH35" i="55"/>
  <c r="Y35" i="55"/>
  <c r="AA35" i="55" s="1"/>
  <c r="T35" i="55"/>
  <c r="S35" i="55"/>
  <c r="R35" i="55"/>
  <c r="Q35" i="55"/>
  <c r="H35" i="55"/>
  <c r="G35" i="55"/>
  <c r="AH34" i="55"/>
  <c r="Y34" i="55"/>
  <c r="AA34" i="55" s="1"/>
  <c r="T34" i="55"/>
  <c r="S34" i="55"/>
  <c r="R34" i="55"/>
  <c r="Q34" i="55"/>
  <c r="H34" i="55"/>
  <c r="G34" i="55"/>
  <c r="AH33" i="55"/>
  <c r="Y33" i="55"/>
  <c r="AA33" i="55" s="1"/>
  <c r="T33" i="55"/>
  <c r="S33" i="55"/>
  <c r="R33" i="55"/>
  <c r="Q33" i="55"/>
  <c r="H33" i="55"/>
  <c r="G33" i="55"/>
  <c r="AH32" i="55"/>
  <c r="Y32" i="55"/>
  <c r="AA32" i="55" s="1"/>
  <c r="T32" i="55"/>
  <c r="S32" i="55"/>
  <c r="R32" i="55"/>
  <c r="Q32" i="55"/>
  <c r="H32" i="55"/>
  <c r="G32" i="55"/>
  <c r="AH31" i="55"/>
  <c r="Y31" i="55"/>
  <c r="Z31" i="55" s="1"/>
  <c r="T31" i="55"/>
  <c r="S31" i="55"/>
  <c r="R31" i="55"/>
  <c r="Q31" i="55"/>
  <c r="H31" i="55"/>
  <c r="G31" i="55"/>
  <c r="AH30" i="55"/>
  <c r="Y30" i="55"/>
  <c r="AA30" i="55" s="1"/>
  <c r="T30" i="55"/>
  <c r="S30" i="55"/>
  <c r="R30" i="55"/>
  <c r="Q30" i="55"/>
  <c r="H30" i="55"/>
  <c r="G30" i="55"/>
  <c r="AH29" i="55"/>
  <c r="Y29" i="55"/>
  <c r="AA29" i="55" s="1"/>
  <c r="T29" i="55"/>
  <c r="S29" i="55"/>
  <c r="R29" i="55"/>
  <c r="Q29" i="55"/>
  <c r="H29" i="55"/>
  <c r="G29" i="55"/>
  <c r="AH28" i="55"/>
  <c r="Y28" i="55"/>
  <c r="AA28" i="55" s="1"/>
  <c r="T28" i="55"/>
  <c r="S28" i="55"/>
  <c r="R28" i="55"/>
  <c r="Q28" i="55"/>
  <c r="H28" i="55"/>
  <c r="G28" i="55"/>
  <c r="AH27" i="55"/>
  <c r="Y27" i="55"/>
  <c r="AA27" i="55" s="1"/>
  <c r="T27" i="55"/>
  <c r="S27" i="55"/>
  <c r="R27" i="55"/>
  <c r="Q27" i="55"/>
  <c r="H27" i="55"/>
  <c r="G27" i="55"/>
  <c r="AH26" i="55"/>
  <c r="Y26" i="55"/>
  <c r="AA26" i="55" s="1"/>
  <c r="T26" i="55"/>
  <c r="S26" i="55"/>
  <c r="R26" i="55"/>
  <c r="Q26" i="55"/>
  <c r="H26" i="55"/>
  <c r="G26" i="55"/>
  <c r="AH25" i="55"/>
  <c r="Y25" i="55"/>
  <c r="AA25" i="55" s="1"/>
  <c r="T25" i="55"/>
  <c r="S25" i="55"/>
  <c r="R25" i="55"/>
  <c r="Q25" i="55"/>
  <c r="H25" i="55"/>
  <c r="G25" i="55"/>
  <c r="AH24" i="55"/>
  <c r="Y24" i="55"/>
  <c r="Z24" i="55" s="1"/>
  <c r="T24" i="55"/>
  <c r="S24" i="55"/>
  <c r="R24" i="55"/>
  <c r="Q24" i="55"/>
  <c r="H24" i="55"/>
  <c r="G24" i="55"/>
  <c r="AH23" i="55"/>
  <c r="Y23" i="55"/>
  <c r="AA23" i="55" s="1"/>
  <c r="T23" i="55"/>
  <c r="S23" i="55"/>
  <c r="R23" i="55"/>
  <c r="Q23" i="55"/>
  <c r="H23" i="55"/>
  <c r="G23" i="55"/>
  <c r="AH22" i="55"/>
  <c r="Y22" i="55"/>
  <c r="AA22" i="55" s="1"/>
  <c r="T22" i="55"/>
  <c r="S22" i="55"/>
  <c r="R22" i="55"/>
  <c r="Q22" i="55"/>
  <c r="H22" i="55"/>
  <c r="G22" i="55"/>
  <c r="AH21" i="55"/>
  <c r="Y21" i="55"/>
  <c r="AA21" i="55" s="1"/>
  <c r="T21" i="55"/>
  <c r="S21" i="55"/>
  <c r="R21" i="55"/>
  <c r="Q21" i="55"/>
  <c r="H21" i="55"/>
  <c r="G21" i="55"/>
  <c r="AH20" i="55"/>
  <c r="Y20" i="55"/>
  <c r="AA20" i="55" s="1"/>
  <c r="T20" i="55"/>
  <c r="S20" i="55"/>
  <c r="R20" i="55"/>
  <c r="Q20" i="55"/>
  <c r="H20" i="55"/>
  <c r="G20" i="55"/>
  <c r="AH19" i="55"/>
  <c r="Y19" i="55"/>
  <c r="AA19" i="55" s="1"/>
  <c r="T19" i="55"/>
  <c r="S19" i="55"/>
  <c r="R19" i="55"/>
  <c r="Q19" i="55"/>
  <c r="H19" i="55"/>
  <c r="G19" i="55"/>
  <c r="AH18" i="55"/>
  <c r="Y18" i="55"/>
  <c r="Z18" i="55" s="1"/>
  <c r="T18" i="55"/>
  <c r="S18" i="55"/>
  <c r="R18" i="55"/>
  <c r="Q18" i="55"/>
  <c r="H18" i="55"/>
  <c r="G18" i="55"/>
  <c r="AG17" i="55"/>
  <c r="AF17" i="55"/>
  <c r="AE17" i="55"/>
  <c r="AD17" i="55"/>
  <c r="AC17" i="55"/>
  <c r="X17" i="55"/>
  <c r="O17" i="55"/>
  <c r="I17" i="55"/>
  <c r="E17" i="55"/>
  <c r="D17" i="55"/>
  <c r="C17" i="55"/>
  <c r="AH16" i="55"/>
  <c r="Y16" i="55"/>
  <c r="AA16" i="55" s="1"/>
  <c r="T16" i="55"/>
  <c r="S16" i="55"/>
  <c r="R16" i="55"/>
  <c r="Q16" i="55"/>
  <c r="H16" i="55"/>
  <c r="G16" i="55"/>
  <c r="AH15" i="55"/>
  <c r="Y15" i="55"/>
  <c r="Z15" i="55" s="1"/>
  <c r="T15" i="55"/>
  <c r="S15" i="55"/>
  <c r="R15" i="55"/>
  <c r="Q15" i="55"/>
  <c r="H15" i="55"/>
  <c r="G15" i="55"/>
  <c r="AH14" i="55"/>
  <c r="Y14" i="55"/>
  <c r="Z14" i="55" s="1"/>
  <c r="T14" i="55"/>
  <c r="S14" i="55"/>
  <c r="R14" i="55"/>
  <c r="Q14" i="55"/>
  <c r="H14" i="55"/>
  <c r="G14" i="55"/>
  <c r="AH13" i="55"/>
  <c r="Y13" i="55"/>
  <c r="Z13" i="55" s="1"/>
  <c r="T13" i="55"/>
  <c r="S13" i="55"/>
  <c r="R13" i="55"/>
  <c r="Q13" i="55"/>
  <c r="H13" i="55"/>
  <c r="G13" i="55"/>
  <c r="AH12" i="55"/>
  <c r="Y12" i="55"/>
  <c r="AA12" i="55" s="1"/>
  <c r="T12" i="55"/>
  <c r="S12" i="55"/>
  <c r="R12" i="55"/>
  <c r="Q12" i="55"/>
  <c r="H12" i="55"/>
  <c r="G12" i="55"/>
  <c r="AH11" i="55"/>
  <c r="Y11" i="55"/>
  <c r="AA11" i="55" s="1"/>
  <c r="T11" i="55"/>
  <c r="S11" i="55"/>
  <c r="R11" i="55"/>
  <c r="Q11" i="55"/>
  <c r="H11" i="55"/>
  <c r="G11" i="55"/>
  <c r="AH10" i="55"/>
  <c r="Y10" i="55"/>
  <c r="AA10" i="55" s="1"/>
  <c r="T10" i="55"/>
  <c r="S10" i="55"/>
  <c r="R10" i="55"/>
  <c r="Q10" i="55"/>
  <c r="H10" i="55"/>
  <c r="G10" i="55"/>
  <c r="AH9" i="55"/>
  <c r="Y9" i="55"/>
  <c r="Z9" i="55" s="1"/>
  <c r="T9" i="55"/>
  <c r="S9" i="55"/>
  <c r="R9" i="55"/>
  <c r="Q9" i="55"/>
  <c r="H9" i="55"/>
  <c r="G9" i="55"/>
  <c r="AH8" i="55"/>
  <c r="Y8" i="55"/>
  <c r="Z8" i="55" s="1"/>
  <c r="T8" i="55"/>
  <c r="S8" i="55"/>
  <c r="R8" i="55"/>
  <c r="Q8" i="55"/>
  <c r="H8" i="55"/>
  <c r="G8" i="55"/>
  <c r="AH7" i="55"/>
  <c r="Y7" i="55"/>
  <c r="Z7" i="55" s="1"/>
  <c r="T7" i="55"/>
  <c r="S7" i="55"/>
  <c r="R7" i="55"/>
  <c r="Q7" i="55"/>
  <c r="H7" i="55"/>
  <c r="G7" i="55"/>
  <c r="AH6" i="55"/>
  <c r="Y6" i="55"/>
  <c r="Z6" i="55" s="1"/>
  <c r="T6" i="55"/>
  <c r="S6" i="55"/>
  <c r="R6" i="55"/>
  <c r="Q6" i="55"/>
  <c r="H6" i="55"/>
  <c r="G6" i="55"/>
  <c r="AH5" i="55"/>
  <c r="Y5" i="55"/>
  <c r="AA5" i="55" s="1"/>
  <c r="T5" i="55"/>
  <c r="S5" i="55"/>
  <c r="R5" i="55"/>
  <c r="Q5" i="55"/>
  <c r="H5" i="55"/>
  <c r="G5" i="55"/>
  <c r="AH52" i="54"/>
  <c r="Y52" i="54"/>
  <c r="AA52" i="54" s="1"/>
  <c r="T52" i="54"/>
  <c r="S52" i="54"/>
  <c r="R52" i="54"/>
  <c r="H52" i="54"/>
  <c r="G52" i="54"/>
  <c r="AH51" i="54"/>
  <c r="Y51" i="54"/>
  <c r="Z51" i="54" s="1"/>
  <c r="T51" i="54"/>
  <c r="S51" i="54"/>
  <c r="R51" i="54"/>
  <c r="H51" i="54"/>
  <c r="G51" i="54"/>
  <c r="AH50" i="54"/>
  <c r="Y50" i="54"/>
  <c r="AA50" i="54" s="1"/>
  <c r="T50" i="54"/>
  <c r="S50" i="54"/>
  <c r="R50" i="54"/>
  <c r="H50" i="54"/>
  <c r="G50" i="54"/>
  <c r="AH49" i="54"/>
  <c r="Y49" i="54"/>
  <c r="AA49" i="54" s="1"/>
  <c r="T49" i="54"/>
  <c r="S49" i="54"/>
  <c r="R49" i="54"/>
  <c r="H49" i="54"/>
  <c r="G49" i="54"/>
  <c r="AH48" i="54"/>
  <c r="Y48" i="54"/>
  <c r="Z48" i="54" s="1"/>
  <c r="T48" i="54"/>
  <c r="S48" i="54"/>
  <c r="R48" i="54"/>
  <c r="H48" i="54"/>
  <c r="G48" i="54"/>
  <c r="AH47" i="54"/>
  <c r="Y47" i="54"/>
  <c r="Z47" i="54" s="1"/>
  <c r="T47" i="54"/>
  <c r="S47" i="54"/>
  <c r="R47" i="54"/>
  <c r="H47" i="54"/>
  <c r="G47" i="54"/>
  <c r="AH46" i="54"/>
  <c r="Y46" i="54"/>
  <c r="AA46" i="54" s="1"/>
  <c r="T46" i="54"/>
  <c r="S46" i="54"/>
  <c r="R46" i="54"/>
  <c r="H46" i="54"/>
  <c r="G46" i="54"/>
  <c r="AH45" i="54"/>
  <c r="Y45" i="54"/>
  <c r="AA45" i="54" s="1"/>
  <c r="T45" i="54"/>
  <c r="S45" i="54"/>
  <c r="R45" i="54"/>
  <c r="H45" i="54"/>
  <c r="G45" i="54"/>
  <c r="AH44" i="54"/>
  <c r="Y44" i="54"/>
  <c r="AA44" i="54" s="1"/>
  <c r="T44" i="54"/>
  <c r="S44" i="54"/>
  <c r="R44" i="54"/>
  <c r="H44" i="54"/>
  <c r="G44" i="54"/>
  <c r="AH43" i="54"/>
  <c r="Y43" i="54"/>
  <c r="AA43" i="54" s="1"/>
  <c r="T43" i="54"/>
  <c r="S43" i="54"/>
  <c r="R43" i="54"/>
  <c r="H43" i="54"/>
  <c r="G43" i="54"/>
  <c r="AH42" i="54"/>
  <c r="Y42" i="54"/>
  <c r="Z42" i="54" s="1"/>
  <c r="T42" i="54"/>
  <c r="S42" i="54"/>
  <c r="R42" i="54"/>
  <c r="H42" i="54"/>
  <c r="G42" i="54"/>
  <c r="AH41" i="54"/>
  <c r="Y41" i="54"/>
  <c r="AA41" i="54" s="1"/>
  <c r="T41" i="54"/>
  <c r="S41" i="54"/>
  <c r="R41" i="54"/>
  <c r="H41" i="54"/>
  <c r="G41" i="54"/>
  <c r="AH40" i="54"/>
  <c r="AH39" i="54" s="1"/>
  <c r="Y40" i="54"/>
  <c r="AA40" i="54" s="1"/>
  <c r="T40" i="54"/>
  <c r="S40" i="54"/>
  <c r="R40" i="54"/>
  <c r="H40" i="54"/>
  <c r="G40" i="54"/>
  <c r="AG39" i="54"/>
  <c r="AF39" i="54"/>
  <c r="AE39" i="54"/>
  <c r="AD39" i="54"/>
  <c r="AC39" i="54"/>
  <c r="X39" i="54"/>
  <c r="O39" i="54"/>
  <c r="I39" i="54"/>
  <c r="P39" i="54" s="1"/>
  <c r="E39" i="54"/>
  <c r="D39" i="54"/>
  <c r="C39" i="54"/>
  <c r="AG38" i="54"/>
  <c r="AF38" i="54"/>
  <c r="AE38" i="54"/>
  <c r="AD38" i="54"/>
  <c r="AC38" i="54"/>
  <c r="X38" i="54"/>
  <c r="O38" i="54"/>
  <c r="O53" i="54" s="1"/>
  <c r="O54" i="54" s="1"/>
  <c r="I38" i="54"/>
  <c r="E38" i="54"/>
  <c r="E53" i="54" s="1"/>
  <c r="D38" i="54"/>
  <c r="C38" i="54"/>
  <c r="AH37" i="54"/>
  <c r="Y37" i="54"/>
  <c r="Z37" i="54" s="1"/>
  <c r="T37" i="54"/>
  <c r="S37" i="54"/>
  <c r="R37" i="54"/>
  <c r="H37" i="54"/>
  <c r="G37" i="54"/>
  <c r="AH36" i="54"/>
  <c r="Y36" i="54"/>
  <c r="Z36" i="54" s="1"/>
  <c r="T36" i="54"/>
  <c r="S36" i="54"/>
  <c r="R36" i="54"/>
  <c r="H36" i="54"/>
  <c r="G36" i="54"/>
  <c r="AH35" i="54"/>
  <c r="Y35" i="54"/>
  <c r="AA35" i="54" s="1"/>
  <c r="T35" i="54"/>
  <c r="S35" i="54"/>
  <c r="R35" i="54"/>
  <c r="H35" i="54"/>
  <c r="G35" i="54"/>
  <c r="AH34" i="54"/>
  <c r="Y34" i="54"/>
  <c r="AA34" i="54" s="1"/>
  <c r="T34" i="54"/>
  <c r="S34" i="54"/>
  <c r="R34" i="54"/>
  <c r="H34" i="54"/>
  <c r="G34" i="54"/>
  <c r="AH33" i="54"/>
  <c r="Y33" i="54"/>
  <c r="AA33" i="54" s="1"/>
  <c r="T33" i="54"/>
  <c r="S33" i="54"/>
  <c r="R33" i="54"/>
  <c r="H33" i="54"/>
  <c r="G33" i="54"/>
  <c r="AH32" i="54"/>
  <c r="Y32" i="54"/>
  <c r="AA32" i="54" s="1"/>
  <c r="T32" i="54"/>
  <c r="S32" i="54"/>
  <c r="R32" i="54"/>
  <c r="H32" i="54"/>
  <c r="G32" i="54"/>
  <c r="AH31" i="54"/>
  <c r="Y31" i="54"/>
  <c r="Z31" i="54" s="1"/>
  <c r="T31" i="54"/>
  <c r="S31" i="54"/>
  <c r="R31" i="54"/>
  <c r="H31" i="54"/>
  <c r="G31" i="54"/>
  <c r="AH30" i="54"/>
  <c r="Y30" i="54"/>
  <c r="Z30" i="54" s="1"/>
  <c r="T30" i="54"/>
  <c r="S30" i="54"/>
  <c r="R30" i="54"/>
  <c r="H30" i="54"/>
  <c r="G30" i="54"/>
  <c r="AH29" i="54"/>
  <c r="Y29" i="54"/>
  <c r="Z29" i="54" s="1"/>
  <c r="T29" i="54"/>
  <c r="S29" i="54"/>
  <c r="R29" i="54"/>
  <c r="H29" i="54"/>
  <c r="G29" i="54"/>
  <c r="AH28" i="54"/>
  <c r="Y28" i="54"/>
  <c r="AA28" i="54" s="1"/>
  <c r="T28" i="54"/>
  <c r="S28" i="54"/>
  <c r="R28" i="54"/>
  <c r="H28" i="54"/>
  <c r="G28" i="54"/>
  <c r="AH27" i="54"/>
  <c r="Y27" i="54"/>
  <c r="AA27" i="54" s="1"/>
  <c r="T27" i="54"/>
  <c r="S27" i="54"/>
  <c r="R27" i="54"/>
  <c r="H27" i="54"/>
  <c r="G27" i="54"/>
  <c r="AH26" i="54"/>
  <c r="Y26" i="54"/>
  <c r="AA26" i="54" s="1"/>
  <c r="T26" i="54"/>
  <c r="S26" i="54"/>
  <c r="R26" i="54"/>
  <c r="H26" i="54"/>
  <c r="G26" i="54"/>
  <c r="AH25" i="54"/>
  <c r="Y25" i="54"/>
  <c r="Z25" i="54" s="1"/>
  <c r="T25" i="54"/>
  <c r="S25" i="54"/>
  <c r="R25" i="54"/>
  <c r="H25" i="54"/>
  <c r="G25" i="54"/>
  <c r="AH24" i="54"/>
  <c r="Y24" i="54"/>
  <c r="AA24" i="54" s="1"/>
  <c r="T24" i="54"/>
  <c r="S24" i="54"/>
  <c r="R24" i="54"/>
  <c r="H24" i="54"/>
  <c r="G24" i="54"/>
  <c r="AH23" i="54"/>
  <c r="Y23" i="54"/>
  <c r="Z23" i="54" s="1"/>
  <c r="T23" i="54"/>
  <c r="S23" i="54"/>
  <c r="R23" i="54"/>
  <c r="H23" i="54"/>
  <c r="G23" i="54"/>
  <c r="AH22" i="54"/>
  <c r="Y22" i="54"/>
  <c r="AA22" i="54" s="1"/>
  <c r="T22" i="54"/>
  <c r="S22" i="54"/>
  <c r="R22" i="54"/>
  <c r="H22" i="54"/>
  <c r="G22" i="54"/>
  <c r="AH21" i="54"/>
  <c r="Y21" i="54"/>
  <c r="AA21" i="54" s="1"/>
  <c r="T21" i="54"/>
  <c r="S21" i="54"/>
  <c r="R21" i="54"/>
  <c r="H21" i="54"/>
  <c r="G21" i="54"/>
  <c r="AH20" i="54"/>
  <c r="Y20" i="54"/>
  <c r="AA20" i="54" s="1"/>
  <c r="T20" i="54"/>
  <c r="S20" i="54"/>
  <c r="R20" i="54"/>
  <c r="H20" i="54"/>
  <c r="G20" i="54"/>
  <c r="AH19" i="54"/>
  <c r="Y19" i="54"/>
  <c r="Z19" i="54" s="1"/>
  <c r="T19" i="54"/>
  <c r="S19" i="54"/>
  <c r="R19" i="54"/>
  <c r="H19" i="54"/>
  <c r="G19" i="54"/>
  <c r="AH18" i="54"/>
  <c r="AA18" i="54"/>
  <c r="Y18" i="54"/>
  <c r="Z18" i="54" s="1"/>
  <c r="T18" i="54"/>
  <c r="S18" i="54"/>
  <c r="R18" i="54"/>
  <c r="H18" i="54"/>
  <c r="G18" i="54"/>
  <c r="AG17" i="54"/>
  <c r="AF17" i="54"/>
  <c r="AE17" i="54"/>
  <c r="AD17" i="54"/>
  <c r="AC17" i="54"/>
  <c r="X17" i="54"/>
  <c r="O17" i="54"/>
  <c r="I17" i="54"/>
  <c r="E17" i="54"/>
  <c r="D17" i="54"/>
  <c r="C17" i="54"/>
  <c r="AH16" i="54"/>
  <c r="Y16" i="54"/>
  <c r="AA16" i="54" s="1"/>
  <c r="T16" i="54"/>
  <c r="S16" i="54"/>
  <c r="R16" i="54"/>
  <c r="H16" i="54"/>
  <c r="G16" i="54"/>
  <c r="AH15" i="54"/>
  <c r="Y15" i="54"/>
  <c r="Z15" i="54" s="1"/>
  <c r="T15" i="54"/>
  <c r="S15" i="54"/>
  <c r="R15" i="54"/>
  <c r="H15" i="54"/>
  <c r="G15" i="54"/>
  <c r="AH14" i="54"/>
  <c r="Y14" i="54"/>
  <c r="AA14" i="54" s="1"/>
  <c r="T14" i="54"/>
  <c r="S14" i="54"/>
  <c r="R14" i="54"/>
  <c r="H14" i="54"/>
  <c r="G14" i="54"/>
  <c r="AH13" i="54"/>
  <c r="Y13" i="54"/>
  <c r="Z13" i="54" s="1"/>
  <c r="T13" i="54"/>
  <c r="S13" i="54"/>
  <c r="R13" i="54"/>
  <c r="H13" i="54"/>
  <c r="G13" i="54"/>
  <c r="AH12" i="54"/>
  <c r="Y12" i="54"/>
  <c r="AA12" i="54" s="1"/>
  <c r="T12" i="54"/>
  <c r="S12" i="54"/>
  <c r="R12" i="54"/>
  <c r="H12" i="54"/>
  <c r="G12" i="54"/>
  <c r="AH11" i="54"/>
  <c r="Y11" i="54"/>
  <c r="AA11" i="54" s="1"/>
  <c r="T11" i="54"/>
  <c r="S11" i="54"/>
  <c r="R11" i="54"/>
  <c r="H11" i="54"/>
  <c r="G11" i="54"/>
  <c r="AH10" i="54"/>
  <c r="Y10" i="54"/>
  <c r="AA10" i="54" s="1"/>
  <c r="T10" i="54"/>
  <c r="S10" i="54"/>
  <c r="R10" i="54"/>
  <c r="H10" i="54"/>
  <c r="G10" i="54"/>
  <c r="AH9" i="54"/>
  <c r="Y9" i="54"/>
  <c r="Z9" i="54" s="1"/>
  <c r="T9" i="54"/>
  <c r="S9" i="54"/>
  <c r="R9" i="54"/>
  <c r="H9" i="54"/>
  <c r="G9" i="54"/>
  <c r="AH8" i="54"/>
  <c r="Y8" i="54"/>
  <c r="AA8" i="54" s="1"/>
  <c r="T8" i="54"/>
  <c r="S8" i="54"/>
  <c r="R8" i="54"/>
  <c r="H8" i="54"/>
  <c r="G8" i="54"/>
  <c r="AH7" i="54"/>
  <c r="Y7" i="54"/>
  <c r="Z7" i="54" s="1"/>
  <c r="T7" i="54"/>
  <c r="S7" i="54"/>
  <c r="R7" i="54"/>
  <c r="H7" i="54"/>
  <c r="G7" i="54"/>
  <c r="AH6" i="54"/>
  <c r="Y6" i="54"/>
  <c r="AA6" i="54" s="1"/>
  <c r="T6" i="54"/>
  <c r="S6" i="54"/>
  <c r="R6" i="54"/>
  <c r="H6" i="54"/>
  <c r="G6" i="54"/>
  <c r="AH5" i="54"/>
  <c r="Y5" i="54"/>
  <c r="Z5" i="54" s="1"/>
  <c r="T5" i="54"/>
  <c r="S5" i="54"/>
  <c r="R5" i="54"/>
  <c r="H5" i="54"/>
  <c r="G5" i="54"/>
  <c r="AH52" i="53"/>
  <c r="Y52" i="53"/>
  <c r="AA52" i="53" s="1"/>
  <c r="T52" i="53"/>
  <c r="S52" i="53"/>
  <c r="R52" i="53"/>
  <c r="Q52" i="53"/>
  <c r="H52" i="53"/>
  <c r="G52" i="53"/>
  <c r="AH51" i="53"/>
  <c r="Y51" i="53"/>
  <c r="Z51" i="53" s="1"/>
  <c r="T51" i="53"/>
  <c r="S51" i="53"/>
  <c r="R51" i="53"/>
  <c r="Q51" i="53"/>
  <c r="H51" i="53"/>
  <c r="G51" i="53"/>
  <c r="AH50" i="53"/>
  <c r="Y50" i="53"/>
  <c r="Z50" i="53" s="1"/>
  <c r="T50" i="53"/>
  <c r="S50" i="53"/>
  <c r="R50" i="53"/>
  <c r="Q50" i="53"/>
  <c r="H50" i="53"/>
  <c r="G50" i="53"/>
  <c r="AH49" i="53"/>
  <c r="Y49" i="53"/>
  <c r="AA49" i="53" s="1"/>
  <c r="T49" i="53"/>
  <c r="S49" i="53"/>
  <c r="R49" i="53"/>
  <c r="Q49" i="53"/>
  <c r="H49" i="53"/>
  <c r="G49" i="53"/>
  <c r="AH48" i="53"/>
  <c r="Y48" i="53"/>
  <c r="Z48" i="53" s="1"/>
  <c r="T48" i="53"/>
  <c r="S48" i="53"/>
  <c r="R48" i="53"/>
  <c r="Q48" i="53"/>
  <c r="H48" i="53"/>
  <c r="G48" i="53"/>
  <c r="AH47" i="53"/>
  <c r="Y47" i="53"/>
  <c r="AA47" i="53" s="1"/>
  <c r="T47" i="53"/>
  <c r="S47" i="53"/>
  <c r="R47" i="53"/>
  <c r="Q47" i="53"/>
  <c r="H47" i="53"/>
  <c r="G47" i="53"/>
  <c r="AH46" i="53"/>
  <c r="Y46" i="53"/>
  <c r="Z46" i="53" s="1"/>
  <c r="T46" i="53"/>
  <c r="S46" i="53"/>
  <c r="R46" i="53"/>
  <c r="Q46" i="53"/>
  <c r="H46" i="53"/>
  <c r="G46" i="53"/>
  <c r="AH45" i="53"/>
  <c r="Y45" i="53"/>
  <c r="AA45" i="53" s="1"/>
  <c r="T45" i="53"/>
  <c r="S45" i="53"/>
  <c r="R45" i="53"/>
  <c r="Q45" i="53"/>
  <c r="H45" i="53"/>
  <c r="G45" i="53"/>
  <c r="AH44" i="53"/>
  <c r="Y44" i="53"/>
  <c r="Z44" i="53" s="1"/>
  <c r="T44" i="53"/>
  <c r="S44" i="53"/>
  <c r="R44" i="53"/>
  <c r="Q44" i="53"/>
  <c r="H44" i="53"/>
  <c r="G44" i="53"/>
  <c r="AH43" i="53"/>
  <c r="Y43" i="53"/>
  <c r="AA43" i="53" s="1"/>
  <c r="T43" i="53"/>
  <c r="S43" i="53"/>
  <c r="R43" i="53"/>
  <c r="Q43" i="53"/>
  <c r="H43" i="53"/>
  <c r="G43" i="53"/>
  <c r="AH42" i="53"/>
  <c r="Y42" i="53"/>
  <c r="Z42" i="53" s="1"/>
  <c r="T42" i="53"/>
  <c r="S42" i="53"/>
  <c r="R42" i="53"/>
  <c r="Q42" i="53"/>
  <c r="H42" i="53"/>
  <c r="G42" i="53"/>
  <c r="AH41" i="53"/>
  <c r="Y41" i="53"/>
  <c r="Z41" i="53" s="1"/>
  <c r="T41" i="53"/>
  <c r="S41" i="53"/>
  <c r="R41" i="53"/>
  <c r="Q41" i="53"/>
  <c r="H41" i="53"/>
  <c r="G41" i="53"/>
  <c r="AH40" i="53"/>
  <c r="Y40" i="53"/>
  <c r="AA40" i="53" s="1"/>
  <c r="T40" i="53"/>
  <c r="S40" i="53"/>
  <c r="R40" i="53"/>
  <c r="Q40" i="53"/>
  <c r="H40" i="53"/>
  <c r="G40" i="53"/>
  <c r="AG39" i="53"/>
  <c r="AF39" i="53"/>
  <c r="AE39" i="53"/>
  <c r="AD39" i="53"/>
  <c r="AC39" i="53"/>
  <c r="X39" i="53"/>
  <c r="O39" i="53"/>
  <c r="I39" i="53"/>
  <c r="E39" i="53"/>
  <c r="D39" i="53"/>
  <c r="C39" i="53"/>
  <c r="AG38" i="53"/>
  <c r="AF38" i="53"/>
  <c r="AE38" i="53"/>
  <c r="AD38" i="53"/>
  <c r="AC38" i="53"/>
  <c r="X38" i="53"/>
  <c r="O38" i="53"/>
  <c r="I38" i="53"/>
  <c r="P38" i="53" s="1"/>
  <c r="E38" i="53"/>
  <c r="E53" i="53" s="1"/>
  <c r="D38" i="53"/>
  <c r="C38" i="53"/>
  <c r="AH37" i="53"/>
  <c r="Y37" i="53"/>
  <c r="Z37" i="53" s="1"/>
  <c r="T37" i="53"/>
  <c r="S37" i="53"/>
  <c r="R37" i="53"/>
  <c r="Q37" i="53"/>
  <c r="H37" i="53"/>
  <c r="G37" i="53"/>
  <c r="AH36" i="53"/>
  <c r="Y36" i="53"/>
  <c r="AA36" i="53" s="1"/>
  <c r="T36" i="53"/>
  <c r="S36" i="53"/>
  <c r="R36" i="53"/>
  <c r="Q36" i="53"/>
  <c r="H36" i="53"/>
  <c r="G36" i="53"/>
  <c r="AH35" i="53"/>
  <c r="Y35" i="53"/>
  <c r="AA35" i="53" s="1"/>
  <c r="T35" i="53"/>
  <c r="S35" i="53"/>
  <c r="R35" i="53"/>
  <c r="Q35" i="53"/>
  <c r="H35" i="53"/>
  <c r="G35" i="53"/>
  <c r="AH34" i="53"/>
  <c r="Y34" i="53"/>
  <c r="Z34" i="53" s="1"/>
  <c r="T34" i="53"/>
  <c r="S34" i="53"/>
  <c r="R34" i="53"/>
  <c r="Q34" i="53"/>
  <c r="H34" i="53"/>
  <c r="G34" i="53"/>
  <c r="AH33" i="53"/>
  <c r="Y33" i="53"/>
  <c r="Z33" i="53" s="1"/>
  <c r="T33" i="53"/>
  <c r="S33" i="53"/>
  <c r="R33" i="53"/>
  <c r="Q33" i="53"/>
  <c r="H33" i="53"/>
  <c r="G33" i="53"/>
  <c r="AH32" i="53"/>
  <c r="Y32" i="53"/>
  <c r="AA32" i="53" s="1"/>
  <c r="T32" i="53"/>
  <c r="S32" i="53"/>
  <c r="R32" i="53"/>
  <c r="Q32" i="53"/>
  <c r="H32" i="53"/>
  <c r="G32" i="53"/>
  <c r="AH31" i="53"/>
  <c r="Y31" i="53"/>
  <c r="Z31" i="53" s="1"/>
  <c r="T31" i="53"/>
  <c r="S31" i="53"/>
  <c r="R31" i="53"/>
  <c r="Q31" i="53"/>
  <c r="H31" i="53"/>
  <c r="G31" i="53"/>
  <c r="AH30" i="53"/>
  <c r="Y30" i="53"/>
  <c r="AA30" i="53" s="1"/>
  <c r="T30" i="53"/>
  <c r="S30" i="53"/>
  <c r="R30" i="53"/>
  <c r="Q30" i="53"/>
  <c r="H30" i="53"/>
  <c r="G30" i="53"/>
  <c r="AH29" i="53"/>
  <c r="Y29" i="53"/>
  <c r="AA29" i="53" s="1"/>
  <c r="T29" i="53"/>
  <c r="S29" i="53"/>
  <c r="R29" i="53"/>
  <c r="Q29" i="53"/>
  <c r="H29" i="53"/>
  <c r="G29" i="53"/>
  <c r="AH28" i="53"/>
  <c r="Y28" i="53"/>
  <c r="Z28" i="53" s="1"/>
  <c r="T28" i="53"/>
  <c r="S28" i="53"/>
  <c r="R28" i="53"/>
  <c r="Q28" i="53"/>
  <c r="H28" i="53"/>
  <c r="G28" i="53"/>
  <c r="AH27" i="53"/>
  <c r="Y27" i="53"/>
  <c r="Z27" i="53" s="1"/>
  <c r="T27" i="53"/>
  <c r="S27" i="53"/>
  <c r="R27" i="53"/>
  <c r="Q27" i="53"/>
  <c r="H27" i="53"/>
  <c r="G27" i="53"/>
  <c r="AH26" i="53"/>
  <c r="Y26" i="53"/>
  <c r="AA26" i="53" s="1"/>
  <c r="T26" i="53"/>
  <c r="S26" i="53"/>
  <c r="R26" i="53"/>
  <c r="Q26" i="53"/>
  <c r="H26" i="53"/>
  <c r="G26" i="53"/>
  <c r="AH25" i="53"/>
  <c r="Y25" i="53"/>
  <c r="Z25" i="53" s="1"/>
  <c r="T25" i="53"/>
  <c r="S25" i="53"/>
  <c r="R25" i="53"/>
  <c r="Q25" i="53"/>
  <c r="H25" i="53"/>
  <c r="G25" i="53"/>
  <c r="AH24" i="53"/>
  <c r="Y24" i="53"/>
  <c r="AA24" i="53" s="1"/>
  <c r="T24" i="53"/>
  <c r="S24" i="53"/>
  <c r="R24" i="53"/>
  <c r="Q24" i="53"/>
  <c r="H24" i="53"/>
  <c r="G24" i="53"/>
  <c r="AH23" i="53"/>
  <c r="Y23" i="53"/>
  <c r="AA23" i="53" s="1"/>
  <c r="T23" i="53"/>
  <c r="S23" i="53"/>
  <c r="R23" i="53"/>
  <c r="Q23" i="53"/>
  <c r="H23" i="53"/>
  <c r="G23" i="53"/>
  <c r="AH22" i="53"/>
  <c r="Y22" i="53"/>
  <c r="Z22" i="53" s="1"/>
  <c r="T22" i="53"/>
  <c r="S22" i="53"/>
  <c r="R22" i="53"/>
  <c r="Q22" i="53"/>
  <c r="H22" i="53"/>
  <c r="G22" i="53"/>
  <c r="AH21" i="53"/>
  <c r="Y21" i="53"/>
  <c r="Z21" i="53" s="1"/>
  <c r="T21" i="53"/>
  <c r="S21" i="53"/>
  <c r="R21" i="53"/>
  <c r="Q21" i="53"/>
  <c r="H21" i="53"/>
  <c r="G21" i="53"/>
  <c r="AH20" i="53"/>
  <c r="Y20" i="53"/>
  <c r="AA20" i="53" s="1"/>
  <c r="T20" i="53"/>
  <c r="S20" i="53"/>
  <c r="R20" i="53"/>
  <c r="Q20" i="53"/>
  <c r="H20" i="53"/>
  <c r="G20" i="53"/>
  <c r="AH19" i="53"/>
  <c r="Y19" i="53"/>
  <c r="Z19" i="53" s="1"/>
  <c r="T19" i="53"/>
  <c r="S19" i="53"/>
  <c r="R19" i="53"/>
  <c r="Q19" i="53"/>
  <c r="H19" i="53"/>
  <c r="G19" i="53"/>
  <c r="AH18" i="53"/>
  <c r="Y18" i="53"/>
  <c r="Z18" i="53" s="1"/>
  <c r="T18" i="53"/>
  <c r="S18" i="53"/>
  <c r="R18" i="53"/>
  <c r="Q18" i="53"/>
  <c r="H18" i="53"/>
  <c r="G18" i="53"/>
  <c r="AG17" i="53"/>
  <c r="AF17" i="53"/>
  <c r="AE17" i="53"/>
  <c r="AD17" i="53"/>
  <c r="AC17" i="53"/>
  <c r="X17" i="53"/>
  <c r="O17" i="53"/>
  <c r="I17" i="53"/>
  <c r="E17" i="53"/>
  <c r="D17" i="53"/>
  <c r="C17" i="53"/>
  <c r="AH16" i="53"/>
  <c r="Y16" i="53"/>
  <c r="AA16" i="53" s="1"/>
  <c r="T16" i="53"/>
  <c r="S16" i="53"/>
  <c r="R16" i="53"/>
  <c r="Q16" i="53"/>
  <c r="H16" i="53"/>
  <c r="G16" i="53"/>
  <c r="AH15" i="53"/>
  <c r="Y15" i="53"/>
  <c r="AA15" i="53" s="1"/>
  <c r="T15" i="53"/>
  <c r="S15" i="53"/>
  <c r="R15" i="53"/>
  <c r="Q15" i="53"/>
  <c r="H15" i="53"/>
  <c r="G15" i="53"/>
  <c r="AH14" i="53"/>
  <c r="Y14" i="53"/>
  <c r="AA14" i="53" s="1"/>
  <c r="T14" i="53"/>
  <c r="S14" i="53"/>
  <c r="R14" i="53"/>
  <c r="Q14" i="53"/>
  <c r="H14" i="53"/>
  <c r="G14" i="53"/>
  <c r="AH13" i="53"/>
  <c r="Y13" i="53"/>
  <c r="Z13" i="53" s="1"/>
  <c r="T13" i="53"/>
  <c r="S13" i="53"/>
  <c r="R13" i="53"/>
  <c r="Q13" i="53"/>
  <c r="H13" i="53"/>
  <c r="G13" i="53"/>
  <c r="AH12" i="53"/>
  <c r="Y12" i="53"/>
  <c r="Z12" i="53" s="1"/>
  <c r="T12" i="53"/>
  <c r="S12" i="53"/>
  <c r="R12" i="53"/>
  <c r="Q12" i="53"/>
  <c r="H12" i="53"/>
  <c r="G12" i="53"/>
  <c r="AH11" i="53"/>
  <c r="Y11" i="53"/>
  <c r="AA11" i="53" s="1"/>
  <c r="T11" i="53"/>
  <c r="S11" i="53"/>
  <c r="R11" i="53"/>
  <c r="Q11" i="53"/>
  <c r="H11" i="53"/>
  <c r="G11" i="53"/>
  <c r="AH10" i="53"/>
  <c r="Y10" i="53"/>
  <c r="AA10" i="53" s="1"/>
  <c r="T10" i="53"/>
  <c r="S10" i="53"/>
  <c r="R10" i="53"/>
  <c r="Q10" i="53"/>
  <c r="H10" i="53"/>
  <c r="G10" i="53"/>
  <c r="AH9" i="53"/>
  <c r="Y9" i="53"/>
  <c r="Z9" i="53" s="1"/>
  <c r="T9" i="53"/>
  <c r="S9" i="53"/>
  <c r="R9" i="53"/>
  <c r="Q9" i="53"/>
  <c r="H9" i="53"/>
  <c r="G9" i="53"/>
  <c r="AH8" i="53"/>
  <c r="Y8" i="53"/>
  <c r="AA8" i="53" s="1"/>
  <c r="T8" i="53"/>
  <c r="S8" i="53"/>
  <c r="R8" i="53"/>
  <c r="Q8" i="53"/>
  <c r="H8" i="53"/>
  <c r="G8" i="53"/>
  <c r="AH7" i="53"/>
  <c r="Y7" i="53"/>
  <c r="Z7" i="53" s="1"/>
  <c r="T7" i="53"/>
  <c r="S7" i="53"/>
  <c r="R7" i="53"/>
  <c r="Q7" i="53"/>
  <c r="H7" i="53"/>
  <c r="G7" i="53"/>
  <c r="AH6" i="53"/>
  <c r="Y6" i="53"/>
  <c r="Z6" i="53" s="1"/>
  <c r="T6" i="53"/>
  <c r="S6" i="53"/>
  <c r="R6" i="53"/>
  <c r="Q6" i="53"/>
  <c r="H6" i="53"/>
  <c r="G6" i="53"/>
  <c r="AH5" i="53"/>
  <c r="Y5" i="53"/>
  <c r="Z5" i="53" s="1"/>
  <c r="T5" i="53"/>
  <c r="S5" i="53"/>
  <c r="R5" i="53"/>
  <c r="Q5" i="53"/>
  <c r="H5" i="53"/>
  <c r="G5" i="53"/>
  <c r="AH52" i="52"/>
  <c r="Y52" i="52"/>
  <c r="AA52" i="52" s="1"/>
  <c r="T52" i="52"/>
  <c r="S52" i="52"/>
  <c r="R52" i="52"/>
  <c r="Q52" i="52"/>
  <c r="H52" i="52"/>
  <c r="G52" i="52"/>
  <c r="AH51" i="52"/>
  <c r="Y51" i="52"/>
  <c r="AA51" i="52" s="1"/>
  <c r="T51" i="52"/>
  <c r="S51" i="52"/>
  <c r="R51" i="52"/>
  <c r="Q51" i="52"/>
  <c r="H51" i="52"/>
  <c r="G51" i="52"/>
  <c r="AH50" i="52"/>
  <c r="Y50" i="52"/>
  <c r="Z50" i="52" s="1"/>
  <c r="T50" i="52"/>
  <c r="S50" i="52"/>
  <c r="R50" i="52"/>
  <c r="Q50" i="52"/>
  <c r="H50" i="52"/>
  <c r="G50" i="52"/>
  <c r="AH49" i="52"/>
  <c r="Y49" i="52"/>
  <c r="AA49" i="52" s="1"/>
  <c r="T49" i="52"/>
  <c r="S49" i="52"/>
  <c r="R49" i="52"/>
  <c r="Q49" i="52"/>
  <c r="H49" i="52"/>
  <c r="G49" i="52"/>
  <c r="AH48" i="52"/>
  <c r="Y48" i="52"/>
  <c r="AA48" i="52" s="1"/>
  <c r="T48" i="52"/>
  <c r="S48" i="52"/>
  <c r="R48" i="52"/>
  <c r="Q48" i="52"/>
  <c r="H48" i="52"/>
  <c r="G48" i="52"/>
  <c r="AH47" i="52"/>
  <c r="Y47" i="52"/>
  <c r="T47" i="52"/>
  <c r="S47" i="52"/>
  <c r="R47" i="52"/>
  <c r="Q47" i="52"/>
  <c r="H47" i="52"/>
  <c r="G47" i="52"/>
  <c r="AH46" i="52"/>
  <c r="Y46" i="52"/>
  <c r="AA46" i="52" s="1"/>
  <c r="T46" i="52"/>
  <c r="S46" i="52"/>
  <c r="R46" i="52"/>
  <c r="Q46" i="52"/>
  <c r="H46" i="52"/>
  <c r="G46" i="52"/>
  <c r="AH45" i="52"/>
  <c r="Y45" i="52"/>
  <c r="AA45" i="52" s="1"/>
  <c r="T45" i="52"/>
  <c r="S45" i="52"/>
  <c r="R45" i="52"/>
  <c r="Q45" i="52"/>
  <c r="H45" i="52"/>
  <c r="G45" i="52"/>
  <c r="AH44" i="52"/>
  <c r="Y44" i="52"/>
  <c r="Z44" i="52" s="1"/>
  <c r="T44" i="52"/>
  <c r="S44" i="52"/>
  <c r="R44" i="52"/>
  <c r="Q44" i="52"/>
  <c r="H44" i="52"/>
  <c r="G44" i="52"/>
  <c r="AH43" i="52"/>
  <c r="Y43" i="52"/>
  <c r="AA43" i="52" s="1"/>
  <c r="T43" i="52"/>
  <c r="S43" i="52"/>
  <c r="R43" i="52"/>
  <c r="Q43" i="52"/>
  <c r="H43" i="52"/>
  <c r="G43" i="52"/>
  <c r="AH42" i="52"/>
  <c r="Y42" i="52"/>
  <c r="AA42" i="52" s="1"/>
  <c r="T42" i="52"/>
  <c r="S42" i="52"/>
  <c r="R42" i="52"/>
  <c r="Q42" i="52"/>
  <c r="H42" i="52"/>
  <c r="G42" i="52"/>
  <c r="AH41" i="52"/>
  <c r="Y41" i="52"/>
  <c r="AA41" i="52" s="1"/>
  <c r="T41" i="52"/>
  <c r="S41" i="52"/>
  <c r="R41" i="52"/>
  <c r="Q41" i="52"/>
  <c r="H41" i="52"/>
  <c r="G41" i="52"/>
  <c r="AH40" i="52"/>
  <c r="Y40" i="52"/>
  <c r="AA40" i="52" s="1"/>
  <c r="T40" i="52"/>
  <c r="S40" i="52"/>
  <c r="R40" i="52"/>
  <c r="Q40" i="52"/>
  <c r="H40" i="52"/>
  <c r="G40" i="52"/>
  <c r="AG39" i="52"/>
  <c r="AF39" i="52"/>
  <c r="AF53" i="52" s="1"/>
  <c r="AF54" i="52" s="1"/>
  <c r="AE39" i="52"/>
  <c r="AD39" i="52"/>
  <c r="AC39" i="52"/>
  <c r="X39" i="52"/>
  <c r="O39" i="52"/>
  <c r="I39" i="52"/>
  <c r="E39" i="52"/>
  <c r="D39" i="52"/>
  <c r="C39" i="52"/>
  <c r="AG38" i="52"/>
  <c r="AF38" i="52"/>
  <c r="AE38" i="52"/>
  <c r="AD38" i="52"/>
  <c r="AD53" i="52" s="1"/>
  <c r="AC38" i="52"/>
  <c r="X38" i="52"/>
  <c r="O38" i="52"/>
  <c r="O53" i="52" s="1"/>
  <c r="I38" i="52"/>
  <c r="E38" i="52"/>
  <c r="E53" i="52" s="1"/>
  <c r="D38" i="52"/>
  <c r="C38" i="52"/>
  <c r="AH37" i="52"/>
  <c r="Y37" i="52"/>
  <c r="AA37" i="52" s="1"/>
  <c r="T37" i="52"/>
  <c r="S37" i="52"/>
  <c r="R37" i="52"/>
  <c r="Q37" i="52"/>
  <c r="H37" i="52"/>
  <c r="G37" i="52"/>
  <c r="AH36" i="52"/>
  <c r="Y36" i="52"/>
  <c r="T36" i="52"/>
  <c r="S36" i="52"/>
  <c r="R36" i="52"/>
  <c r="Q36" i="52"/>
  <c r="H36" i="52"/>
  <c r="G36" i="52"/>
  <c r="AH35" i="52"/>
  <c r="Y35" i="52"/>
  <c r="AA35" i="52" s="1"/>
  <c r="T35" i="52"/>
  <c r="S35" i="52"/>
  <c r="R35" i="52"/>
  <c r="Q35" i="52"/>
  <c r="H35" i="52"/>
  <c r="G35" i="52"/>
  <c r="AH34" i="52"/>
  <c r="Y34" i="52"/>
  <c r="AA34" i="52" s="1"/>
  <c r="T34" i="52"/>
  <c r="S34" i="52"/>
  <c r="R34" i="52"/>
  <c r="Q34" i="52"/>
  <c r="H34" i="52"/>
  <c r="G34" i="52"/>
  <c r="AH33" i="52"/>
  <c r="Y33" i="52"/>
  <c r="Z33" i="52" s="1"/>
  <c r="T33" i="52"/>
  <c r="S33" i="52"/>
  <c r="R33" i="52"/>
  <c r="Q33" i="52"/>
  <c r="H33" i="52"/>
  <c r="G33" i="52"/>
  <c r="AH32" i="52"/>
  <c r="Y32" i="52"/>
  <c r="AA32" i="52" s="1"/>
  <c r="T32" i="52"/>
  <c r="S32" i="52"/>
  <c r="R32" i="52"/>
  <c r="Q32" i="52"/>
  <c r="H32" i="52"/>
  <c r="G32" i="52"/>
  <c r="AH31" i="52"/>
  <c r="Y31" i="52"/>
  <c r="AA31" i="52" s="1"/>
  <c r="T31" i="52"/>
  <c r="S31" i="52"/>
  <c r="R31" i="52"/>
  <c r="Q31" i="52"/>
  <c r="H31" i="52"/>
  <c r="G31" i="52"/>
  <c r="AH30" i="52"/>
  <c r="Y30" i="52"/>
  <c r="T30" i="52"/>
  <c r="S30" i="52"/>
  <c r="R30" i="52"/>
  <c r="Q30" i="52"/>
  <c r="H30" i="52"/>
  <c r="G30" i="52"/>
  <c r="AH29" i="52"/>
  <c r="Y29" i="52"/>
  <c r="AA29" i="52" s="1"/>
  <c r="T29" i="52"/>
  <c r="S29" i="52"/>
  <c r="R29" i="52"/>
  <c r="Q29" i="52"/>
  <c r="H29" i="52"/>
  <c r="G29" i="52"/>
  <c r="AH28" i="52"/>
  <c r="Y28" i="52"/>
  <c r="AA28" i="52" s="1"/>
  <c r="T28" i="52"/>
  <c r="S28" i="52"/>
  <c r="R28" i="52"/>
  <c r="Q28" i="52"/>
  <c r="H28" i="52"/>
  <c r="G28" i="52"/>
  <c r="AH27" i="52"/>
  <c r="Y27" i="52"/>
  <c r="Z27" i="52" s="1"/>
  <c r="T27" i="52"/>
  <c r="S27" i="52"/>
  <c r="R27" i="52"/>
  <c r="Q27" i="52"/>
  <c r="H27" i="52"/>
  <c r="G27" i="52"/>
  <c r="AH26" i="52"/>
  <c r="Y26" i="52"/>
  <c r="AA26" i="52" s="1"/>
  <c r="T26" i="52"/>
  <c r="S26" i="52"/>
  <c r="R26" i="52"/>
  <c r="Q26" i="52"/>
  <c r="H26" i="52"/>
  <c r="G26" i="52"/>
  <c r="AH25" i="52"/>
  <c r="Y25" i="52"/>
  <c r="Z25" i="52" s="1"/>
  <c r="T25" i="52"/>
  <c r="S25" i="52"/>
  <c r="R25" i="52"/>
  <c r="Q25" i="52"/>
  <c r="H25" i="52"/>
  <c r="G25" i="52"/>
  <c r="AH24" i="52"/>
  <c r="Y24" i="52"/>
  <c r="AA24" i="52" s="1"/>
  <c r="T24" i="52"/>
  <c r="S24" i="52"/>
  <c r="R24" i="52"/>
  <c r="Q24" i="52"/>
  <c r="H24" i="52"/>
  <c r="G24" i="52"/>
  <c r="AH23" i="52"/>
  <c r="Y23" i="52"/>
  <c r="AA23" i="52" s="1"/>
  <c r="T23" i="52"/>
  <c r="S23" i="52"/>
  <c r="R23" i="52"/>
  <c r="Q23" i="52"/>
  <c r="H23" i="52"/>
  <c r="G23" i="52"/>
  <c r="AH22" i="52"/>
  <c r="Y22" i="52"/>
  <c r="AA22" i="52" s="1"/>
  <c r="T22" i="52"/>
  <c r="S22" i="52"/>
  <c r="R22" i="52"/>
  <c r="Q22" i="52"/>
  <c r="H22" i="52"/>
  <c r="G22" i="52"/>
  <c r="AH21" i="52"/>
  <c r="Y21" i="52"/>
  <c r="Z21" i="52" s="1"/>
  <c r="T21" i="52"/>
  <c r="S21" i="52"/>
  <c r="R21" i="52"/>
  <c r="Q21" i="52"/>
  <c r="H21" i="52"/>
  <c r="G21" i="52"/>
  <c r="AH20" i="52"/>
  <c r="Y20" i="52"/>
  <c r="AA20" i="52" s="1"/>
  <c r="T20" i="52"/>
  <c r="S20" i="52"/>
  <c r="R20" i="52"/>
  <c r="Q20" i="52"/>
  <c r="H20" i="52"/>
  <c r="G20" i="52"/>
  <c r="AH19" i="52"/>
  <c r="Y19" i="52"/>
  <c r="AA19" i="52" s="1"/>
  <c r="T19" i="52"/>
  <c r="S19" i="52"/>
  <c r="R19" i="52"/>
  <c r="Q19" i="52"/>
  <c r="H19" i="52"/>
  <c r="G19" i="52"/>
  <c r="AH18" i="52"/>
  <c r="Y18" i="52"/>
  <c r="AA18" i="52" s="1"/>
  <c r="T18" i="52"/>
  <c r="S18" i="52"/>
  <c r="R18" i="52"/>
  <c r="Q18" i="52"/>
  <c r="H18" i="52"/>
  <c r="G18" i="52"/>
  <c r="AG17" i="52"/>
  <c r="AF17" i="52"/>
  <c r="AE17" i="52"/>
  <c r="AD17" i="52"/>
  <c r="AC17" i="52"/>
  <c r="X17" i="52"/>
  <c r="O17" i="52"/>
  <c r="I17" i="52"/>
  <c r="P17" i="52" s="1"/>
  <c r="E17" i="52"/>
  <c r="D17" i="52"/>
  <c r="C17" i="52"/>
  <c r="AH16" i="52"/>
  <c r="Y16" i="52"/>
  <c r="AA16" i="52" s="1"/>
  <c r="T16" i="52"/>
  <c r="S16" i="52"/>
  <c r="R16" i="52"/>
  <c r="Q16" i="52"/>
  <c r="H16" i="52"/>
  <c r="G16" i="52"/>
  <c r="AH15" i="52"/>
  <c r="Y15" i="52"/>
  <c r="AA15" i="52" s="1"/>
  <c r="T15" i="52"/>
  <c r="S15" i="52"/>
  <c r="R15" i="52"/>
  <c r="Q15" i="52"/>
  <c r="H15" i="52"/>
  <c r="G15" i="52"/>
  <c r="AH14" i="52"/>
  <c r="Y14" i="52"/>
  <c r="Z14" i="52" s="1"/>
  <c r="T14" i="52"/>
  <c r="S14" i="52"/>
  <c r="R14" i="52"/>
  <c r="Q14" i="52"/>
  <c r="H14" i="52"/>
  <c r="G14" i="52"/>
  <c r="AH13" i="52"/>
  <c r="Y13" i="52"/>
  <c r="AA13" i="52" s="1"/>
  <c r="T13" i="52"/>
  <c r="S13" i="52"/>
  <c r="R13" i="52"/>
  <c r="Q13" i="52"/>
  <c r="H13" i="52"/>
  <c r="G13" i="52"/>
  <c r="AH12" i="52"/>
  <c r="Y12" i="52"/>
  <c r="T12" i="52"/>
  <c r="S12" i="52"/>
  <c r="R12" i="52"/>
  <c r="Q12" i="52"/>
  <c r="H12" i="52"/>
  <c r="G12" i="52"/>
  <c r="AH11" i="52"/>
  <c r="Y11" i="52"/>
  <c r="AA11" i="52" s="1"/>
  <c r="T11" i="52"/>
  <c r="S11" i="52"/>
  <c r="R11" i="52"/>
  <c r="Q11" i="52"/>
  <c r="H11" i="52"/>
  <c r="G11" i="52"/>
  <c r="AH10" i="52"/>
  <c r="Y10" i="52"/>
  <c r="AA10" i="52" s="1"/>
  <c r="T10" i="52"/>
  <c r="S10" i="52"/>
  <c r="R10" i="52"/>
  <c r="Q10" i="52"/>
  <c r="H10" i="52"/>
  <c r="G10" i="52"/>
  <c r="AH9" i="52"/>
  <c r="Y9" i="52"/>
  <c r="AA9" i="52" s="1"/>
  <c r="T9" i="52"/>
  <c r="S9" i="52"/>
  <c r="R9" i="52"/>
  <c r="Q9" i="52"/>
  <c r="H9" i="52"/>
  <c r="G9" i="52"/>
  <c r="AH8" i="52"/>
  <c r="Y8" i="52"/>
  <c r="Z8" i="52" s="1"/>
  <c r="T8" i="52"/>
  <c r="S8" i="52"/>
  <c r="R8" i="52"/>
  <c r="Q8" i="52"/>
  <c r="H8" i="52"/>
  <c r="G8" i="52"/>
  <c r="AH7" i="52"/>
  <c r="Y7" i="52"/>
  <c r="AA7" i="52" s="1"/>
  <c r="T7" i="52"/>
  <c r="S7" i="52"/>
  <c r="R7" i="52"/>
  <c r="Q7" i="52"/>
  <c r="H7" i="52"/>
  <c r="G7" i="52"/>
  <c r="AH6" i="52"/>
  <c r="Y6" i="52"/>
  <c r="T6" i="52"/>
  <c r="S6" i="52"/>
  <c r="R6" i="52"/>
  <c r="Q6" i="52"/>
  <c r="H6" i="52"/>
  <c r="G6" i="52"/>
  <c r="AH5" i="52"/>
  <c r="Y5" i="52"/>
  <c r="AA5" i="52" s="1"/>
  <c r="T5" i="52"/>
  <c r="S5" i="52"/>
  <c r="R5" i="52"/>
  <c r="Q5" i="52"/>
  <c r="H5" i="52"/>
  <c r="G5" i="52"/>
  <c r="AJ53" i="51"/>
  <c r="Z53" i="51"/>
  <c r="AB53" i="51" s="1"/>
  <c r="U53" i="51"/>
  <c r="T53" i="51"/>
  <c r="S53" i="51"/>
  <c r="R53" i="51"/>
  <c r="H53" i="51"/>
  <c r="G53" i="51"/>
  <c r="AJ52" i="51"/>
  <c r="Z52" i="51"/>
  <c r="AB52" i="51" s="1"/>
  <c r="U52" i="51"/>
  <c r="T52" i="51"/>
  <c r="S52" i="51"/>
  <c r="R52" i="51"/>
  <c r="H52" i="51"/>
  <c r="G52" i="51"/>
  <c r="AJ51" i="51"/>
  <c r="Z51" i="51"/>
  <c r="AA51" i="51" s="1"/>
  <c r="U51" i="51"/>
  <c r="T51" i="51"/>
  <c r="S51" i="51"/>
  <c r="R51" i="51"/>
  <c r="H51" i="51"/>
  <c r="G51" i="51"/>
  <c r="AJ50" i="51"/>
  <c r="Z50" i="51"/>
  <c r="AB50" i="51" s="1"/>
  <c r="U50" i="51"/>
  <c r="T50" i="51"/>
  <c r="S50" i="51"/>
  <c r="R50" i="51"/>
  <c r="H50" i="51"/>
  <c r="G50" i="51"/>
  <c r="AJ49" i="51"/>
  <c r="Z49" i="51"/>
  <c r="AA49" i="51" s="1"/>
  <c r="U49" i="51"/>
  <c r="T49" i="51"/>
  <c r="S49" i="51"/>
  <c r="R49" i="51"/>
  <c r="H49" i="51"/>
  <c r="G49" i="51"/>
  <c r="AJ48" i="51"/>
  <c r="Z48" i="51"/>
  <c r="U48" i="51"/>
  <c r="T48" i="51"/>
  <c r="S48" i="51"/>
  <c r="R48" i="51"/>
  <c r="H48" i="51"/>
  <c r="G48" i="51"/>
  <c r="AJ47" i="51"/>
  <c r="Z47" i="51"/>
  <c r="AB47" i="51" s="1"/>
  <c r="U47" i="51"/>
  <c r="T47" i="51"/>
  <c r="S47" i="51"/>
  <c r="R47" i="51"/>
  <c r="H47" i="51"/>
  <c r="G47" i="51"/>
  <c r="AJ46" i="51"/>
  <c r="Z46" i="51"/>
  <c r="AB46" i="51" s="1"/>
  <c r="U46" i="51"/>
  <c r="T46" i="51"/>
  <c r="S46" i="51"/>
  <c r="R46" i="51"/>
  <c r="H46" i="51"/>
  <c r="G46" i="51"/>
  <c r="AJ45" i="51"/>
  <c r="Z45" i="51"/>
  <c r="AA45" i="51" s="1"/>
  <c r="U45" i="51"/>
  <c r="T45" i="51"/>
  <c r="S45" i="51"/>
  <c r="R45" i="51"/>
  <c r="H45" i="51"/>
  <c r="G45" i="51"/>
  <c r="AJ44" i="51"/>
  <c r="Z44" i="51"/>
  <c r="AA44" i="51" s="1"/>
  <c r="U44" i="51"/>
  <c r="T44" i="51"/>
  <c r="S44" i="51"/>
  <c r="R44" i="51"/>
  <c r="H44" i="51"/>
  <c r="G44" i="51"/>
  <c r="AJ43" i="51"/>
  <c r="Z43" i="51"/>
  <c r="AA43" i="51" s="1"/>
  <c r="U43" i="51"/>
  <c r="T43" i="51"/>
  <c r="S43" i="51"/>
  <c r="R43" i="51"/>
  <c r="H43" i="51"/>
  <c r="G43" i="51"/>
  <c r="AJ42" i="51"/>
  <c r="Z42" i="51"/>
  <c r="U42" i="51"/>
  <c r="T42" i="51"/>
  <c r="S42" i="51"/>
  <c r="R42" i="51"/>
  <c r="H42" i="51"/>
  <c r="G42" i="51"/>
  <c r="AJ41" i="51"/>
  <c r="Z41" i="51"/>
  <c r="AB41" i="51" s="1"/>
  <c r="U41" i="51"/>
  <c r="T41" i="51"/>
  <c r="S41" i="51"/>
  <c r="R41" i="51"/>
  <c r="H41" i="51"/>
  <c r="G41" i="51"/>
  <c r="AI40" i="51"/>
  <c r="AH40" i="51"/>
  <c r="AF40" i="51"/>
  <c r="AE40" i="51"/>
  <c r="AD40" i="51"/>
  <c r="Y40" i="51"/>
  <c r="P40" i="51"/>
  <c r="I40" i="51"/>
  <c r="E40" i="51"/>
  <c r="D40" i="51"/>
  <c r="C40" i="51"/>
  <c r="AI39" i="51"/>
  <c r="AH39" i="51"/>
  <c r="AF39" i="51"/>
  <c r="AE39" i="51"/>
  <c r="AD39" i="51"/>
  <c r="Y39" i="51"/>
  <c r="P39" i="51"/>
  <c r="I39" i="51"/>
  <c r="E39" i="51"/>
  <c r="D39" i="51"/>
  <c r="C39" i="51"/>
  <c r="AJ38" i="51"/>
  <c r="Z38" i="51"/>
  <c r="AA38" i="51" s="1"/>
  <c r="U38" i="51"/>
  <c r="T38" i="51"/>
  <c r="S38" i="51"/>
  <c r="R38" i="51"/>
  <c r="H38" i="51"/>
  <c r="G38" i="51"/>
  <c r="AJ37" i="51"/>
  <c r="Z37" i="51"/>
  <c r="AB37" i="51" s="1"/>
  <c r="U37" i="51"/>
  <c r="T37" i="51"/>
  <c r="S37" i="51"/>
  <c r="R37" i="51"/>
  <c r="H37" i="51"/>
  <c r="G37" i="51"/>
  <c r="AJ36" i="51"/>
  <c r="Z36" i="51"/>
  <c r="AB36" i="51" s="1"/>
  <c r="U36" i="51"/>
  <c r="T36" i="51"/>
  <c r="S36" i="51"/>
  <c r="R36" i="51"/>
  <c r="H36" i="51"/>
  <c r="G36" i="51"/>
  <c r="AJ35" i="51"/>
  <c r="Z35" i="51"/>
  <c r="AB35" i="51" s="1"/>
  <c r="U35" i="51"/>
  <c r="T35" i="51"/>
  <c r="S35" i="51"/>
  <c r="R35" i="51"/>
  <c r="H35" i="51"/>
  <c r="G35" i="51"/>
  <c r="AJ34" i="51"/>
  <c r="Z34" i="51"/>
  <c r="AA34" i="51" s="1"/>
  <c r="U34" i="51"/>
  <c r="T34" i="51"/>
  <c r="S34" i="51"/>
  <c r="R34" i="51"/>
  <c r="H34" i="51"/>
  <c r="G34" i="51"/>
  <c r="AJ33" i="51"/>
  <c r="Z33" i="51"/>
  <c r="AB33" i="51" s="1"/>
  <c r="U33" i="51"/>
  <c r="T33" i="51"/>
  <c r="S33" i="51"/>
  <c r="R33" i="51"/>
  <c r="H33" i="51"/>
  <c r="G33" i="51"/>
  <c r="AJ31" i="51"/>
  <c r="Z31" i="51"/>
  <c r="AA31" i="51" s="1"/>
  <c r="U31" i="51"/>
  <c r="T31" i="51"/>
  <c r="S31" i="51"/>
  <c r="R31" i="51"/>
  <c r="H31" i="51"/>
  <c r="G31" i="51"/>
  <c r="AJ30" i="51"/>
  <c r="Z30" i="51"/>
  <c r="AB30" i="51" s="1"/>
  <c r="U30" i="51"/>
  <c r="T30" i="51"/>
  <c r="S30" i="51"/>
  <c r="R30" i="51"/>
  <c r="H30" i="51"/>
  <c r="G30" i="51"/>
  <c r="AJ29" i="51"/>
  <c r="Z29" i="51"/>
  <c r="AB29" i="51" s="1"/>
  <c r="U29" i="51"/>
  <c r="T29" i="51"/>
  <c r="S29" i="51"/>
  <c r="R29" i="51"/>
  <c r="H29" i="51"/>
  <c r="G29" i="51"/>
  <c r="AJ28" i="51"/>
  <c r="Z28" i="51"/>
  <c r="AB28" i="51" s="1"/>
  <c r="U28" i="51"/>
  <c r="T28" i="51"/>
  <c r="S28" i="51"/>
  <c r="R28" i="51"/>
  <c r="H28" i="51"/>
  <c r="G28" i="51"/>
  <c r="AJ27" i="51"/>
  <c r="Z27" i="51"/>
  <c r="AA27" i="51" s="1"/>
  <c r="U27" i="51"/>
  <c r="T27" i="51"/>
  <c r="S27" i="51"/>
  <c r="R27" i="51"/>
  <c r="H27" i="51"/>
  <c r="G27" i="51"/>
  <c r="AJ26" i="51"/>
  <c r="Z26" i="51"/>
  <c r="AB26" i="51" s="1"/>
  <c r="U26" i="51"/>
  <c r="T26" i="51"/>
  <c r="S26" i="51"/>
  <c r="R26" i="51"/>
  <c r="H26" i="51"/>
  <c r="G26" i="51"/>
  <c r="AJ25" i="51"/>
  <c r="Z25" i="51"/>
  <c r="AA25" i="51" s="1"/>
  <c r="U25" i="51"/>
  <c r="T25" i="51"/>
  <c r="S25" i="51"/>
  <c r="R25" i="51"/>
  <c r="H25" i="51"/>
  <c r="G25" i="51"/>
  <c r="AJ24" i="51"/>
  <c r="Z24" i="51"/>
  <c r="AB24" i="51" s="1"/>
  <c r="U24" i="51"/>
  <c r="T24" i="51"/>
  <c r="S24" i="51"/>
  <c r="R24" i="51"/>
  <c r="H24" i="51"/>
  <c r="G24" i="51"/>
  <c r="AJ23" i="51"/>
  <c r="Z23" i="51"/>
  <c r="AB23" i="51" s="1"/>
  <c r="U23" i="51"/>
  <c r="T23" i="51"/>
  <c r="S23" i="51"/>
  <c r="R23" i="51"/>
  <c r="H23" i="51"/>
  <c r="G23" i="51"/>
  <c r="AJ22" i="51"/>
  <c r="Z22" i="51"/>
  <c r="AB22" i="51" s="1"/>
  <c r="U22" i="51"/>
  <c r="T22" i="51"/>
  <c r="S22" i="51"/>
  <c r="R22" i="51"/>
  <c r="H22" i="51"/>
  <c r="G22" i="51"/>
  <c r="AJ21" i="51"/>
  <c r="Z21" i="51"/>
  <c r="AA21" i="51" s="1"/>
  <c r="U21" i="51"/>
  <c r="T21" i="51"/>
  <c r="S21" i="51"/>
  <c r="R21" i="51"/>
  <c r="H21" i="51"/>
  <c r="G21" i="51"/>
  <c r="AJ20" i="51"/>
  <c r="Z20" i="51"/>
  <c r="AA20" i="51" s="1"/>
  <c r="U20" i="51"/>
  <c r="T20" i="51"/>
  <c r="S20" i="51"/>
  <c r="R20" i="51"/>
  <c r="H20" i="51"/>
  <c r="G20" i="51"/>
  <c r="AJ19" i="51"/>
  <c r="Z19" i="51"/>
  <c r="AA19" i="51" s="1"/>
  <c r="U19" i="51"/>
  <c r="T19" i="51"/>
  <c r="S19" i="51"/>
  <c r="R19" i="51"/>
  <c r="H19" i="51"/>
  <c r="G19" i="51"/>
  <c r="AJ18" i="51"/>
  <c r="Z18" i="51"/>
  <c r="AB18" i="51" s="1"/>
  <c r="U18" i="51"/>
  <c r="T18" i="51"/>
  <c r="S18" i="51"/>
  <c r="R18" i="51"/>
  <c r="H18" i="51"/>
  <c r="G18" i="51"/>
  <c r="AI17" i="51"/>
  <c r="AH17" i="51"/>
  <c r="AF17" i="51"/>
  <c r="AE17" i="51"/>
  <c r="AD17" i="51"/>
  <c r="Y17" i="51"/>
  <c r="P17" i="51"/>
  <c r="I17" i="51"/>
  <c r="E17" i="51"/>
  <c r="D17" i="51"/>
  <c r="C17" i="51"/>
  <c r="AJ16" i="51"/>
  <c r="Z16" i="51"/>
  <c r="AB16" i="51" s="1"/>
  <c r="U16" i="51"/>
  <c r="T16" i="51"/>
  <c r="S16" i="51"/>
  <c r="R16" i="51"/>
  <c r="H16" i="51"/>
  <c r="G16" i="51"/>
  <c r="AJ15" i="51"/>
  <c r="Z15" i="51"/>
  <c r="AB15" i="51" s="1"/>
  <c r="U15" i="51"/>
  <c r="T15" i="51"/>
  <c r="S15" i="51"/>
  <c r="R15" i="51"/>
  <c r="H15" i="51"/>
  <c r="G15" i="51"/>
  <c r="AJ14" i="51"/>
  <c r="Z14" i="51"/>
  <c r="AB14" i="51" s="1"/>
  <c r="U14" i="51"/>
  <c r="T14" i="51"/>
  <c r="S14" i="51"/>
  <c r="R14" i="51"/>
  <c r="H14" i="51"/>
  <c r="G14" i="51"/>
  <c r="AJ13" i="51"/>
  <c r="Z13" i="51"/>
  <c r="AA13" i="51" s="1"/>
  <c r="U13" i="51"/>
  <c r="T13" i="51"/>
  <c r="S13" i="51"/>
  <c r="R13" i="51"/>
  <c r="H13" i="51"/>
  <c r="G13" i="51"/>
  <c r="AJ12" i="51"/>
  <c r="Z12" i="51"/>
  <c r="U12" i="51"/>
  <c r="T12" i="51"/>
  <c r="S12" i="51"/>
  <c r="R12" i="51"/>
  <c r="H12" i="51"/>
  <c r="G12" i="51"/>
  <c r="AJ11" i="51"/>
  <c r="Z11" i="51"/>
  <c r="AB11" i="51" s="1"/>
  <c r="U11" i="51"/>
  <c r="T11" i="51"/>
  <c r="S11" i="51"/>
  <c r="R11" i="51"/>
  <c r="H11" i="51"/>
  <c r="G11" i="51"/>
  <c r="AJ10" i="51"/>
  <c r="Z10" i="51"/>
  <c r="AB10" i="51" s="1"/>
  <c r="U10" i="51"/>
  <c r="T10" i="51"/>
  <c r="S10" i="51"/>
  <c r="R10" i="51"/>
  <c r="H10" i="51"/>
  <c r="G10" i="51"/>
  <c r="AJ9" i="51"/>
  <c r="Z9" i="51"/>
  <c r="AB9" i="51" s="1"/>
  <c r="U9" i="51"/>
  <c r="T9" i="51"/>
  <c r="S9" i="51"/>
  <c r="R9" i="51"/>
  <c r="H9" i="51"/>
  <c r="G9" i="51"/>
  <c r="AJ8" i="51"/>
  <c r="Z8" i="51"/>
  <c r="AB8" i="51" s="1"/>
  <c r="U8" i="51"/>
  <c r="T8" i="51"/>
  <c r="S8" i="51"/>
  <c r="R8" i="51"/>
  <c r="H8" i="51"/>
  <c r="G8" i="51"/>
  <c r="AJ7" i="51"/>
  <c r="Z7" i="51"/>
  <c r="AA7" i="51" s="1"/>
  <c r="U7" i="51"/>
  <c r="T7" i="51"/>
  <c r="S7" i="51"/>
  <c r="R7" i="51"/>
  <c r="H7" i="51"/>
  <c r="G7" i="51"/>
  <c r="AJ6" i="51"/>
  <c r="Z6" i="51"/>
  <c r="U6" i="51"/>
  <c r="T6" i="51"/>
  <c r="S6" i="51"/>
  <c r="R6" i="51"/>
  <c r="H6" i="51"/>
  <c r="G6" i="51"/>
  <c r="AJ5" i="51"/>
  <c r="Z5" i="51"/>
  <c r="AB5" i="51" s="1"/>
  <c r="U5" i="51"/>
  <c r="T5" i="51"/>
  <c r="S5" i="51"/>
  <c r="R5" i="51"/>
  <c r="H5" i="51"/>
  <c r="G5" i="51"/>
  <c r="AH53" i="50"/>
  <c r="Y53" i="50"/>
  <c r="AA53" i="50" s="1"/>
  <c r="T53" i="50"/>
  <c r="S53" i="50"/>
  <c r="R53" i="50"/>
  <c r="H53" i="50"/>
  <c r="G53" i="50"/>
  <c r="AH52" i="50"/>
  <c r="Y52" i="50"/>
  <c r="Z52" i="50" s="1"/>
  <c r="T52" i="50"/>
  <c r="S52" i="50"/>
  <c r="R52" i="50"/>
  <c r="H52" i="50"/>
  <c r="G52" i="50"/>
  <c r="AH51" i="50"/>
  <c r="Y51" i="50"/>
  <c r="AA51" i="50" s="1"/>
  <c r="T51" i="50"/>
  <c r="S51" i="50"/>
  <c r="R51" i="50"/>
  <c r="H51" i="50"/>
  <c r="G51" i="50"/>
  <c r="AH50" i="50"/>
  <c r="Y50" i="50"/>
  <c r="AA50" i="50" s="1"/>
  <c r="T50" i="50"/>
  <c r="S50" i="50"/>
  <c r="R50" i="50"/>
  <c r="H50" i="50"/>
  <c r="G50" i="50"/>
  <c r="AH49" i="50"/>
  <c r="Y49" i="50"/>
  <c r="Z49" i="50" s="1"/>
  <c r="T49" i="50"/>
  <c r="S49" i="50"/>
  <c r="R49" i="50"/>
  <c r="H49" i="50"/>
  <c r="G49" i="50"/>
  <c r="AH48" i="50"/>
  <c r="Y48" i="50"/>
  <c r="Z48" i="50" s="1"/>
  <c r="T48" i="50"/>
  <c r="S48" i="50"/>
  <c r="R48" i="50"/>
  <c r="H48" i="50"/>
  <c r="G48" i="50"/>
  <c r="AH47" i="50"/>
  <c r="Y47" i="50"/>
  <c r="AA47" i="50" s="1"/>
  <c r="T47" i="50"/>
  <c r="S47" i="50"/>
  <c r="R47" i="50"/>
  <c r="H47" i="50"/>
  <c r="G47" i="50"/>
  <c r="AH46" i="50"/>
  <c r="Y46" i="50"/>
  <c r="AA46" i="50" s="1"/>
  <c r="T46" i="50"/>
  <c r="S46" i="50"/>
  <c r="R46" i="50"/>
  <c r="H46" i="50"/>
  <c r="G46" i="50"/>
  <c r="AH45" i="50"/>
  <c r="Y45" i="50"/>
  <c r="AA45" i="50" s="1"/>
  <c r="T45" i="50"/>
  <c r="S45" i="50"/>
  <c r="R45" i="50"/>
  <c r="H45" i="50"/>
  <c r="G45" i="50"/>
  <c r="AH44" i="50"/>
  <c r="Y44" i="50"/>
  <c r="Z44" i="50" s="1"/>
  <c r="T44" i="50"/>
  <c r="S44" i="50"/>
  <c r="R44" i="50"/>
  <c r="H44" i="50"/>
  <c r="G44" i="50"/>
  <c r="AH43" i="50"/>
  <c r="Y43" i="50"/>
  <c r="Z43" i="50" s="1"/>
  <c r="T43" i="50"/>
  <c r="S43" i="50"/>
  <c r="R43" i="50"/>
  <c r="H43" i="50"/>
  <c r="G43" i="50"/>
  <c r="AH42" i="50"/>
  <c r="Y42" i="50"/>
  <c r="Z42" i="50" s="1"/>
  <c r="T42" i="50"/>
  <c r="S42" i="50"/>
  <c r="R42" i="50"/>
  <c r="H42" i="50"/>
  <c r="G42" i="50"/>
  <c r="AH41" i="50"/>
  <c r="Y41" i="50"/>
  <c r="AA41" i="50" s="1"/>
  <c r="T41" i="50"/>
  <c r="S41" i="50"/>
  <c r="R41" i="50"/>
  <c r="H41" i="50"/>
  <c r="G41" i="50"/>
  <c r="AG40" i="50"/>
  <c r="AF40" i="50"/>
  <c r="AE40" i="50"/>
  <c r="AD40" i="50"/>
  <c r="AC40" i="50"/>
  <c r="X40" i="50"/>
  <c r="O40" i="50"/>
  <c r="I40" i="50"/>
  <c r="P40" i="50" s="1"/>
  <c r="E40" i="50"/>
  <c r="D40" i="50"/>
  <c r="C40" i="50"/>
  <c r="AG39" i="50"/>
  <c r="AF39" i="50"/>
  <c r="AE39" i="50"/>
  <c r="AD39" i="50"/>
  <c r="AC39" i="50"/>
  <c r="AC54" i="50" s="1"/>
  <c r="X39" i="50"/>
  <c r="O39" i="50"/>
  <c r="I39" i="50"/>
  <c r="E39" i="50"/>
  <c r="E54" i="50" s="1"/>
  <c r="D39" i="50"/>
  <c r="C39" i="50"/>
  <c r="AH38" i="50"/>
  <c r="Y38" i="50"/>
  <c r="Z38" i="50" s="1"/>
  <c r="T38" i="50"/>
  <c r="S38" i="50"/>
  <c r="R38" i="50"/>
  <c r="H38" i="50"/>
  <c r="G38" i="50"/>
  <c r="AH37" i="50"/>
  <c r="Y37" i="50"/>
  <c r="Z37" i="50" s="1"/>
  <c r="T37" i="50"/>
  <c r="S37" i="50"/>
  <c r="R37" i="50"/>
  <c r="H37" i="50"/>
  <c r="G37" i="50"/>
  <c r="AH36" i="50"/>
  <c r="Y36" i="50"/>
  <c r="AA36" i="50" s="1"/>
  <c r="T36" i="50"/>
  <c r="S36" i="50"/>
  <c r="R36" i="50"/>
  <c r="H36" i="50"/>
  <c r="G36" i="50"/>
  <c r="AH35" i="50"/>
  <c r="Y35" i="50"/>
  <c r="AA35" i="50" s="1"/>
  <c r="T35" i="50"/>
  <c r="S35" i="50"/>
  <c r="R35" i="50"/>
  <c r="H35" i="50"/>
  <c r="G35" i="50"/>
  <c r="AH34" i="50"/>
  <c r="Y34" i="50"/>
  <c r="AA34" i="50" s="1"/>
  <c r="T34" i="50"/>
  <c r="S34" i="50"/>
  <c r="R34" i="50"/>
  <c r="H34" i="50"/>
  <c r="G34" i="50"/>
  <c r="AH33" i="50"/>
  <c r="Y33" i="50"/>
  <c r="Z33" i="50" s="1"/>
  <c r="T33" i="50"/>
  <c r="S33" i="50"/>
  <c r="R33" i="50"/>
  <c r="H33" i="50"/>
  <c r="G33" i="50"/>
  <c r="AH31" i="50"/>
  <c r="Y31" i="50"/>
  <c r="Z31" i="50" s="1"/>
  <c r="T31" i="50"/>
  <c r="S31" i="50"/>
  <c r="R31" i="50"/>
  <c r="H31" i="50"/>
  <c r="G31" i="50"/>
  <c r="AH30" i="50"/>
  <c r="Y30" i="50"/>
  <c r="Z30" i="50" s="1"/>
  <c r="T30" i="50"/>
  <c r="S30" i="50"/>
  <c r="R30" i="50"/>
  <c r="H30" i="50"/>
  <c r="G30" i="50"/>
  <c r="AH29" i="50"/>
  <c r="Y29" i="50"/>
  <c r="Z29" i="50" s="1"/>
  <c r="T29" i="50"/>
  <c r="S29" i="50"/>
  <c r="R29" i="50"/>
  <c r="H29" i="50"/>
  <c r="G29" i="50"/>
  <c r="AH28" i="50"/>
  <c r="Y28" i="50"/>
  <c r="AA28" i="50" s="1"/>
  <c r="T28" i="50"/>
  <c r="S28" i="50"/>
  <c r="R28" i="50"/>
  <c r="H28" i="50"/>
  <c r="G28" i="50"/>
  <c r="AH27" i="50"/>
  <c r="Y27" i="50"/>
  <c r="AA27" i="50" s="1"/>
  <c r="T27" i="50"/>
  <c r="S27" i="50"/>
  <c r="R27" i="50"/>
  <c r="H27" i="50"/>
  <c r="G27" i="50"/>
  <c r="AH26" i="50"/>
  <c r="Y26" i="50"/>
  <c r="Z26" i="50" s="1"/>
  <c r="T26" i="50"/>
  <c r="S26" i="50"/>
  <c r="R26" i="50"/>
  <c r="H26" i="50"/>
  <c r="G26" i="50"/>
  <c r="AH25" i="50"/>
  <c r="Y25" i="50"/>
  <c r="Z25" i="50" s="1"/>
  <c r="T25" i="50"/>
  <c r="S25" i="50"/>
  <c r="R25" i="50"/>
  <c r="H25" i="50"/>
  <c r="G25" i="50"/>
  <c r="AH24" i="50"/>
  <c r="Y24" i="50"/>
  <c r="Z24" i="50" s="1"/>
  <c r="T24" i="50"/>
  <c r="S24" i="50"/>
  <c r="R24" i="50"/>
  <c r="H24" i="50"/>
  <c r="G24" i="50"/>
  <c r="AH23" i="50"/>
  <c r="Y23" i="50"/>
  <c r="AA23" i="50" s="1"/>
  <c r="T23" i="50"/>
  <c r="S23" i="50"/>
  <c r="R23" i="50"/>
  <c r="H23" i="50"/>
  <c r="G23" i="50"/>
  <c r="AH22" i="50"/>
  <c r="Y22" i="50"/>
  <c r="AA22" i="50" s="1"/>
  <c r="T22" i="50"/>
  <c r="S22" i="50"/>
  <c r="R22" i="50"/>
  <c r="H22" i="50"/>
  <c r="G22" i="50"/>
  <c r="AH21" i="50"/>
  <c r="Y21" i="50"/>
  <c r="AA21" i="50" s="1"/>
  <c r="T21" i="50"/>
  <c r="S21" i="50"/>
  <c r="R21" i="50"/>
  <c r="H21" i="50"/>
  <c r="G21" i="50"/>
  <c r="AH20" i="50"/>
  <c r="Y20" i="50"/>
  <c r="Z20" i="50" s="1"/>
  <c r="T20" i="50"/>
  <c r="S20" i="50"/>
  <c r="R20" i="50"/>
  <c r="H20" i="50"/>
  <c r="G20" i="50"/>
  <c r="AH19" i="50"/>
  <c r="Y19" i="50"/>
  <c r="Z19" i="50" s="1"/>
  <c r="T19" i="50"/>
  <c r="S19" i="50"/>
  <c r="R19" i="50"/>
  <c r="H19" i="50"/>
  <c r="G19" i="50"/>
  <c r="AH18" i="50"/>
  <c r="Y18" i="50"/>
  <c r="Z18" i="50" s="1"/>
  <c r="T18" i="50"/>
  <c r="S18" i="50"/>
  <c r="R18" i="50"/>
  <c r="H18" i="50"/>
  <c r="G18" i="50"/>
  <c r="AG17" i="50"/>
  <c r="AF17" i="50"/>
  <c r="AE17" i="50"/>
  <c r="AD17" i="50"/>
  <c r="AC17" i="50"/>
  <c r="X17" i="50"/>
  <c r="O17" i="50"/>
  <c r="I17" i="50"/>
  <c r="E17" i="50"/>
  <c r="D17" i="50"/>
  <c r="C17" i="50"/>
  <c r="AH16" i="50"/>
  <c r="Y16" i="50"/>
  <c r="Z16" i="50" s="1"/>
  <c r="T16" i="50"/>
  <c r="S16" i="50"/>
  <c r="R16" i="50"/>
  <c r="H16" i="50"/>
  <c r="G16" i="50"/>
  <c r="AH15" i="50"/>
  <c r="Y15" i="50"/>
  <c r="AA15" i="50" s="1"/>
  <c r="T15" i="50"/>
  <c r="S15" i="50"/>
  <c r="R15" i="50"/>
  <c r="H15" i="50"/>
  <c r="G15" i="50"/>
  <c r="AH14" i="50"/>
  <c r="Y14" i="50"/>
  <c r="AA14" i="50" s="1"/>
  <c r="T14" i="50"/>
  <c r="S14" i="50"/>
  <c r="R14" i="50"/>
  <c r="H14" i="50"/>
  <c r="G14" i="50"/>
  <c r="AH13" i="50"/>
  <c r="Y13" i="50"/>
  <c r="AA13" i="50" s="1"/>
  <c r="T13" i="50"/>
  <c r="S13" i="50"/>
  <c r="R13" i="50"/>
  <c r="H13" i="50"/>
  <c r="G13" i="50"/>
  <c r="AH12" i="50"/>
  <c r="Y12" i="50"/>
  <c r="Z12" i="50" s="1"/>
  <c r="T12" i="50"/>
  <c r="S12" i="50"/>
  <c r="R12" i="50"/>
  <c r="H12" i="50"/>
  <c r="G12" i="50"/>
  <c r="AH11" i="50"/>
  <c r="Y11" i="50"/>
  <c r="AA11" i="50" s="1"/>
  <c r="T11" i="50"/>
  <c r="S11" i="50"/>
  <c r="R11" i="50"/>
  <c r="H11" i="50"/>
  <c r="G11" i="50"/>
  <c r="AH10" i="50"/>
  <c r="Y10" i="50"/>
  <c r="AA10" i="50" s="1"/>
  <c r="T10" i="50"/>
  <c r="S10" i="50"/>
  <c r="R10" i="50"/>
  <c r="H10" i="50"/>
  <c r="G10" i="50"/>
  <c r="AH9" i="50"/>
  <c r="Y9" i="50"/>
  <c r="AA9" i="50" s="1"/>
  <c r="T9" i="50"/>
  <c r="S9" i="50"/>
  <c r="R9" i="50"/>
  <c r="H9" i="50"/>
  <c r="G9" i="50"/>
  <c r="AH8" i="50"/>
  <c r="Y8" i="50"/>
  <c r="AA8" i="50" s="1"/>
  <c r="T8" i="50"/>
  <c r="S8" i="50"/>
  <c r="R8" i="50"/>
  <c r="H8" i="50"/>
  <c r="G8" i="50"/>
  <c r="AH7" i="50"/>
  <c r="Y7" i="50"/>
  <c r="AA7" i="50" s="1"/>
  <c r="T7" i="50"/>
  <c r="S7" i="50"/>
  <c r="R7" i="50"/>
  <c r="H7" i="50"/>
  <c r="G7" i="50"/>
  <c r="AH6" i="50"/>
  <c r="Y6" i="50"/>
  <c r="AA6" i="50" s="1"/>
  <c r="T6" i="50"/>
  <c r="S6" i="50"/>
  <c r="R6" i="50"/>
  <c r="H6" i="50"/>
  <c r="G6" i="50"/>
  <c r="AH5" i="50"/>
  <c r="Y5" i="50"/>
  <c r="AA5" i="50" s="1"/>
  <c r="T5" i="50"/>
  <c r="S5" i="50"/>
  <c r="R5" i="50"/>
  <c r="H5" i="50"/>
  <c r="G5" i="50"/>
  <c r="AH54" i="49"/>
  <c r="Y54" i="49"/>
  <c r="AA54" i="49" s="1"/>
  <c r="T54" i="49"/>
  <c r="S54" i="49"/>
  <c r="R54" i="49"/>
  <c r="Q54" i="49"/>
  <c r="H54" i="49"/>
  <c r="G54" i="49"/>
  <c r="AH53" i="49"/>
  <c r="Y53" i="49"/>
  <c r="AA53" i="49" s="1"/>
  <c r="T53" i="49"/>
  <c r="S53" i="49"/>
  <c r="R53" i="49"/>
  <c r="Q53" i="49"/>
  <c r="H53" i="49"/>
  <c r="G53" i="49"/>
  <c r="AH51" i="49"/>
  <c r="Y51" i="49"/>
  <c r="AA51" i="49" s="1"/>
  <c r="T51" i="49"/>
  <c r="S51" i="49"/>
  <c r="R51" i="49"/>
  <c r="Q51" i="49"/>
  <c r="H51" i="49"/>
  <c r="G51" i="49"/>
  <c r="AH50" i="49"/>
  <c r="Y50" i="49"/>
  <c r="Z50" i="49" s="1"/>
  <c r="T50" i="49"/>
  <c r="S50" i="49"/>
  <c r="R50" i="49"/>
  <c r="Q50" i="49"/>
  <c r="H50" i="49"/>
  <c r="G50" i="49"/>
  <c r="AH49" i="49"/>
  <c r="Y49" i="49"/>
  <c r="Z49" i="49" s="1"/>
  <c r="T49" i="49"/>
  <c r="S49" i="49"/>
  <c r="R49" i="49"/>
  <c r="Q49" i="49"/>
  <c r="H49" i="49"/>
  <c r="G49" i="49"/>
  <c r="AH48" i="49"/>
  <c r="Y48" i="49"/>
  <c r="AA48" i="49" s="1"/>
  <c r="T48" i="49"/>
  <c r="S48" i="49"/>
  <c r="R48" i="49"/>
  <c r="Q48" i="49"/>
  <c r="H48" i="49"/>
  <c r="G48" i="49"/>
  <c r="AH47" i="49"/>
  <c r="Y47" i="49"/>
  <c r="Z47" i="49" s="1"/>
  <c r="T47" i="49"/>
  <c r="S47" i="49"/>
  <c r="R47" i="49"/>
  <c r="Q47" i="49"/>
  <c r="H47" i="49"/>
  <c r="G47" i="49"/>
  <c r="AH46" i="49"/>
  <c r="Y46" i="49"/>
  <c r="Z46" i="49" s="1"/>
  <c r="T46" i="49"/>
  <c r="S46" i="49"/>
  <c r="R46" i="49"/>
  <c r="Q46" i="49"/>
  <c r="H46" i="49"/>
  <c r="G46" i="49"/>
  <c r="AH45" i="49"/>
  <c r="Y45" i="49"/>
  <c r="AA45" i="49" s="1"/>
  <c r="T45" i="49"/>
  <c r="S45" i="49"/>
  <c r="R45" i="49"/>
  <c r="Q45" i="49"/>
  <c r="H45" i="49"/>
  <c r="G45" i="49"/>
  <c r="AH44" i="49"/>
  <c r="Y44" i="49"/>
  <c r="Z44" i="49" s="1"/>
  <c r="T44" i="49"/>
  <c r="S44" i="49"/>
  <c r="R44" i="49"/>
  <c r="Q44" i="49"/>
  <c r="H44" i="49"/>
  <c r="G44" i="49"/>
  <c r="AH43" i="49"/>
  <c r="Y43" i="49"/>
  <c r="AA43" i="49" s="1"/>
  <c r="T43" i="49"/>
  <c r="S43" i="49"/>
  <c r="R43" i="49"/>
  <c r="Q43" i="49"/>
  <c r="H43" i="49"/>
  <c r="G43" i="49"/>
  <c r="AH42" i="49"/>
  <c r="Y42" i="49"/>
  <c r="AA42" i="49" s="1"/>
  <c r="T42" i="49"/>
  <c r="S42" i="49"/>
  <c r="R42" i="49"/>
  <c r="Q42" i="49"/>
  <c r="H42" i="49"/>
  <c r="G42" i="49"/>
  <c r="AH41" i="49"/>
  <c r="Y41" i="49"/>
  <c r="AA41" i="49" s="1"/>
  <c r="T41" i="49"/>
  <c r="S41" i="49"/>
  <c r="R41" i="49"/>
  <c r="Q41" i="49"/>
  <c r="H41" i="49"/>
  <c r="G41" i="49"/>
  <c r="AG40" i="49"/>
  <c r="AF40" i="49"/>
  <c r="AE40" i="49"/>
  <c r="AD40" i="49"/>
  <c r="AC40" i="49"/>
  <c r="X40" i="49"/>
  <c r="O40" i="49"/>
  <c r="I40" i="49"/>
  <c r="E40" i="49"/>
  <c r="G40" i="49" s="1"/>
  <c r="D40" i="49"/>
  <c r="C40" i="49"/>
  <c r="AG39" i="49"/>
  <c r="AF39" i="49"/>
  <c r="AE39" i="49"/>
  <c r="AD39" i="49"/>
  <c r="AC39" i="49"/>
  <c r="X39" i="49"/>
  <c r="O39" i="49"/>
  <c r="I39" i="49"/>
  <c r="E39" i="49"/>
  <c r="D39" i="49"/>
  <c r="C39" i="49"/>
  <c r="AH38" i="49"/>
  <c r="Y38" i="49"/>
  <c r="Z38" i="49" s="1"/>
  <c r="T38" i="49"/>
  <c r="S38" i="49"/>
  <c r="R38" i="49"/>
  <c r="Q38" i="49"/>
  <c r="H38" i="49"/>
  <c r="G38" i="49"/>
  <c r="AH37" i="49"/>
  <c r="Y37" i="49"/>
  <c r="AA37" i="49" s="1"/>
  <c r="T37" i="49"/>
  <c r="S37" i="49"/>
  <c r="R37" i="49"/>
  <c r="Q37" i="49"/>
  <c r="H37" i="49"/>
  <c r="G37" i="49"/>
  <c r="AH36" i="49"/>
  <c r="Y36" i="49"/>
  <c r="Z36" i="49" s="1"/>
  <c r="T36" i="49"/>
  <c r="S36" i="49"/>
  <c r="R36" i="49"/>
  <c r="Q36" i="49"/>
  <c r="H36" i="49"/>
  <c r="G36" i="49"/>
  <c r="AH35" i="49"/>
  <c r="Y35" i="49"/>
  <c r="Z35" i="49" s="1"/>
  <c r="T35" i="49"/>
  <c r="S35" i="49"/>
  <c r="R35" i="49"/>
  <c r="Q35" i="49"/>
  <c r="H35" i="49"/>
  <c r="G35" i="49"/>
  <c r="AH34" i="49"/>
  <c r="AA34" i="49"/>
  <c r="AH33" i="49"/>
  <c r="Y33" i="49"/>
  <c r="Z33" i="49" s="1"/>
  <c r="T33" i="49"/>
  <c r="S33" i="49"/>
  <c r="R33" i="49"/>
  <c r="Q33" i="49"/>
  <c r="H33" i="49"/>
  <c r="G33" i="49"/>
  <c r="AH31" i="49"/>
  <c r="Y31" i="49"/>
  <c r="Z31" i="49" s="1"/>
  <c r="T31" i="49"/>
  <c r="S31" i="49"/>
  <c r="R31" i="49"/>
  <c r="Q31" i="49"/>
  <c r="H31" i="49"/>
  <c r="G31" i="49"/>
  <c r="AH30" i="49"/>
  <c r="Y30" i="49"/>
  <c r="AA30" i="49" s="1"/>
  <c r="T30" i="49"/>
  <c r="S30" i="49"/>
  <c r="R30" i="49"/>
  <c r="Q30" i="49"/>
  <c r="H30" i="49"/>
  <c r="G30" i="49"/>
  <c r="AH29" i="49"/>
  <c r="Y29" i="49"/>
  <c r="AA29" i="49" s="1"/>
  <c r="T29" i="49"/>
  <c r="S29" i="49"/>
  <c r="R29" i="49"/>
  <c r="Q29" i="49"/>
  <c r="H29" i="49"/>
  <c r="G29" i="49"/>
  <c r="AH28" i="49"/>
  <c r="Y28" i="49"/>
  <c r="Z28" i="49" s="1"/>
  <c r="T28" i="49"/>
  <c r="S28" i="49"/>
  <c r="R28" i="49"/>
  <c r="Q28" i="49"/>
  <c r="H28" i="49"/>
  <c r="G28" i="49"/>
  <c r="AH27" i="49"/>
  <c r="Y27" i="49"/>
  <c r="AA27" i="49" s="1"/>
  <c r="T27" i="49"/>
  <c r="S27" i="49"/>
  <c r="R27" i="49"/>
  <c r="Q27" i="49"/>
  <c r="H27" i="49"/>
  <c r="G27" i="49"/>
  <c r="AH26" i="49"/>
  <c r="Y26" i="49"/>
  <c r="Z26" i="49" s="1"/>
  <c r="T26" i="49"/>
  <c r="S26" i="49"/>
  <c r="R26" i="49"/>
  <c r="Q26" i="49"/>
  <c r="H26" i="49"/>
  <c r="G26" i="49"/>
  <c r="AH25" i="49"/>
  <c r="Y25" i="49"/>
  <c r="AA25" i="49" s="1"/>
  <c r="T25" i="49"/>
  <c r="S25" i="49"/>
  <c r="R25" i="49"/>
  <c r="Q25" i="49"/>
  <c r="H25" i="49"/>
  <c r="G25" i="49"/>
  <c r="AH24" i="49"/>
  <c r="Y24" i="49"/>
  <c r="AA24" i="49" s="1"/>
  <c r="T24" i="49"/>
  <c r="S24" i="49"/>
  <c r="R24" i="49"/>
  <c r="Q24" i="49"/>
  <c r="H24" i="49"/>
  <c r="G24" i="49"/>
  <c r="AH23" i="49"/>
  <c r="Y23" i="49"/>
  <c r="Z23" i="49" s="1"/>
  <c r="T23" i="49"/>
  <c r="S23" i="49"/>
  <c r="R23" i="49"/>
  <c r="Q23" i="49"/>
  <c r="H23" i="49"/>
  <c r="G23" i="49"/>
  <c r="AH22" i="49"/>
  <c r="Y22" i="49"/>
  <c r="AA22" i="49" s="1"/>
  <c r="T22" i="49"/>
  <c r="S22" i="49"/>
  <c r="R22" i="49"/>
  <c r="Q22" i="49"/>
  <c r="H22" i="49"/>
  <c r="G22" i="49"/>
  <c r="AH21" i="49"/>
  <c r="Y21" i="49"/>
  <c r="AA21" i="49" s="1"/>
  <c r="T21" i="49"/>
  <c r="S21" i="49"/>
  <c r="R21" i="49"/>
  <c r="Q21" i="49"/>
  <c r="H21" i="49"/>
  <c r="G21" i="49"/>
  <c r="AH20" i="49"/>
  <c r="Y20" i="49"/>
  <c r="Z20" i="49" s="1"/>
  <c r="T20" i="49"/>
  <c r="S20" i="49"/>
  <c r="R20" i="49"/>
  <c r="Q20" i="49"/>
  <c r="H20" i="49"/>
  <c r="G20" i="49"/>
  <c r="AH19" i="49"/>
  <c r="Y19" i="49"/>
  <c r="AA19" i="49" s="1"/>
  <c r="T19" i="49"/>
  <c r="S19" i="49"/>
  <c r="R19" i="49"/>
  <c r="Q19" i="49"/>
  <c r="H19" i="49"/>
  <c r="G19" i="49"/>
  <c r="AH18" i="49"/>
  <c r="Y18" i="49"/>
  <c r="AA18" i="49" s="1"/>
  <c r="T18" i="49"/>
  <c r="S18" i="49"/>
  <c r="R18" i="49"/>
  <c r="Q18" i="49"/>
  <c r="H18" i="49"/>
  <c r="G18" i="49"/>
  <c r="AG17" i="49"/>
  <c r="AF17" i="49"/>
  <c r="AE17" i="49"/>
  <c r="AD17" i="49"/>
  <c r="AC17" i="49"/>
  <c r="X17" i="49"/>
  <c r="O17" i="49"/>
  <c r="I17" i="49"/>
  <c r="E17" i="49"/>
  <c r="D17" i="49"/>
  <c r="C17" i="49"/>
  <c r="AH16" i="49"/>
  <c r="Y16" i="49"/>
  <c r="AA16" i="49" s="1"/>
  <c r="T16" i="49"/>
  <c r="S16" i="49"/>
  <c r="R16" i="49"/>
  <c r="Q16" i="49"/>
  <c r="H16" i="49"/>
  <c r="G16" i="49"/>
  <c r="AH15" i="49"/>
  <c r="Y15" i="49"/>
  <c r="AA15" i="49" s="1"/>
  <c r="T15" i="49"/>
  <c r="S15" i="49"/>
  <c r="R15" i="49"/>
  <c r="Q15" i="49"/>
  <c r="H15" i="49"/>
  <c r="G15" i="49"/>
  <c r="AH14" i="49"/>
  <c r="Y14" i="49"/>
  <c r="AA14" i="49" s="1"/>
  <c r="T14" i="49"/>
  <c r="S14" i="49"/>
  <c r="R14" i="49"/>
  <c r="Q14" i="49"/>
  <c r="H14" i="49"/>
  <c r="G14" i="49"/>
  <c r="AH13" i="49"/>
  <c r="Y13" i="49"/>
  <c r="AA13" i="49" s="1"/>
  <c r="T13" i="49"/>
  <c r="S13" i="49"/>
  <c r="R13" i="49"/>
  <c r="Q13" i="49"/>
  <c r="H13" i="49"/>
  <c r="G13" i="49"/>
  <c r="AH12" i="49"/>
  <c r="Y12" i="49"/>
  <c r="AA12" i="49" s="1"/>
  <c r="T12" i="49"/>
  <c r="S12" i="49"/>
  <c r="R12" i="49"/>
  <c r="Q12" i="49"/>
  <c r="H12" i="49"/>
  <c r="G12" i="49"/>
  <c r="AH11" i="49"/>
  <c r="Y11" i="49"/>
  <c r="Z11" i="49" s="1"/>
  <c r="T11" i="49"/>
  <c r="S11" i="49"/>
  <c r="R11" i="49"/>
  <c r="Q11" i="49"/>
  <c r="H11" i="49"/>
  <c r="G11" i="49"/>
  <c r="AH10" i="49"/>
  <c r="Y10" i="49"/>
  <c r="AA10" i="49" s="1"/>
  <c r="T10" i="49"/>
  <c r="S10" i="49"/>
  <c r="R10" i="49"/>
  <c r="Q10" i="49"/>
  <c r="H10" i="49"/>
  <c r="G10" i="49"/>
  <c r="AH9" i="49"/>
  <c r="Y9" i="49"/>
  <c r="AA9" i="49" s="1"/>
  <c r="T9" i="49"/>
  <c r="S9" i="49"/>
  <c r="R9" i="49"/>
  <c r="Q9" i="49"/>
  <c r="H9" i="49"/>
  <c r="G9" i="49"/>
  <c r="AH8" i="49"/>
  <c r="Y8" i="49"/>
  <c r="AA8" i="49" s="1"/>
  <c r="T8" i="49"/>
  <c r="S8" i="49"/>
  <c r="R8" i="49"/>
  <c r="Q8" i="49"/>
  <c r="H8" i="49"/>
  <c r="G8" i="49"/>
  <c r="AH7" i="49"/>
  <c r="Y7" i="49"/>
  <c r="AA7" i="49" s="1"/>
  <c r="T7" i="49"/>
  <c r="S7" i="49"/>
  <c r="R7" i="49"/>
  <c r="Q7" i="49"/>
  <c r="H7" i="49"/>
  <c r="G7" i="49"/>
  <c r="AH6" i="49"/>
  <c r="Y6" i="49"/>
  <c r="AA6" i="49" s="1"/>
  <c r="T6" i="49"/>
  <c r="S6" i="49"/>
  <c r="R6" i="49"/>
  <c r="Q6" i="49"/>
  <c r="H6" i="49"/>
  <c r="G6" i="49"/>
  <c r="H5" i="49"/>
  <c r="G5" i="49"/>
  <c r="AJ54" i="48"/>
  <c r="Z54" i="48"/>
  <c r="U54" i="48"/>
  <c r="T54" i="48"/>
  <c r="S54" i="48"/>
  <c r="R54" i="48"/>
  <c r="H54" i="48"/>
  <c r="G54" i="48"/>
  <c r="AJ53" i="48"/>
  <c r="Z53" i="48"/>
  <c r="U53" i="48"/>
  <c r="T53" i="48"/>
  <c r="S53" i="48"/>
  <c r="R53" i="48"/>
  <c r="H53" i="48"/>
  <c r="G53" i="48"/>
  <c r="AJ51" i="48"/>
  <c r="Z51" i="48"/>
  <c r="U51" i="48"/>
  <c r="T51" i="48"/>
  <c r="S51" i="48"/>
  <c r="R51" i="48"/>
  <c r="H51" i="48"/>
  <c r="G51" i="48"/>
  <c r="AJ50" i="48"/>
  <c r="Z50" i="48"/>
  <c r="U50" i="48"/>
  <c r="T50" i="48"/>
  <c r="S50" i="48"/>
  <c r="R50" i="48"/>
  <c r="H50" i="48"/>
  <c r="G50" i="48"/>
  <c r="AJ49" i="48"/>
  <c r="Z49" i="48"/>
  <c r="U49" i="48"/>
  <c r="T49" i="48"/>
  <c r="S49" i="48"/>
  <c r="R49" i="48"/>
  <c r="H49" i="48"/>
  <c r="G49" i="48"/>
  <c r="AJ48" i="48"/>
  <c r="Z48" i="48"/>
  <c r="U48" i="48"/>
  <c r="T48" i="48"/>
  <c r="S48" i="48"/>
  <c r="R48" i="48"/>
  <c r="H48" i="48"/>
  <c r="G48" i="48"/>
  <c r="AJ47" i="48"/>
  <c r="Z47" i="48"/>
  <c r="U47" i="48"/>
  <c r="T47" i="48"/>
  <c r="S47" i="48"/>
  <c r="R47" i="48"/>
  <c r="H47" i="48"/>
  <c r="G47" i="48"/>
  <c r="AJ46" i="48"/>
  <c r="Z46" i="48"/>
  <c r="U46" i="48"/>
  <c r="T46" i="48"/>
  <c r="S46" i="48"/>
  <c r="R46" i="48"/>
  <c r="H46" i="48"/>
  <c r="G46" i="48"/>
  <c r="AJ45" i="48"/>
  <c r="Z45" i="48"/>
  <c r="U45" i="48"/>
  <c r="T45" i="48"/>
  <c r="S45" i="48"/>
  <c r="R45" i="48"/>
  <c r="H45" i="48"/>
  <c r="G45" i="48"/>
  <c r="AJ44" i="48"/>
  <c r="Z44" i="48"/>
  <c r="U44" i="48"/>
  <c r="T44" i="48"/>
  <c r="S44" i="48"/>
  <c r="R44" i="48"/>
  <c r="H44" i="48"/>
  <c r="G44" i="48"/>
  <c r="AJ43" i="48"/>
  <c r="Z43" i="48"/>
  <c r="U43" i="48"/>
  <c r="T43" i="48"/>
  <c r="S43" i="48"/>
  <c r="R43" i="48"/>
  <c r="H43" i="48"/>
  <c r="G43" i="48"/>
  <c r="AJ42" i="48"/>
  <c r="Z42" i="48"/>
  <c r="U42" i="48"/>
  <c r="T42" i="48"/>
  <c r="S42" i="48"/>
  <c r="R42" i="48"/>
  <c r="AJ41" i="48"/>
  <c r="Z41" i="48"/>
  <c r="U41" i="48"/>
  <c r="T41" i="48"/>
  <c r="S41" i="48"/>
  <c r="R41" i="48"/>
  <c r="H41" i="48"/>
  <c r="G41" i="48"/>
  <c r="AI40" i="48"/>
  <c r="AG40" i="48"/>
  <c r="AF40" i="48"/>
  <c r="AE40" i="48"/>
  <c r="AD40" i="48"/>
  <c r="P40" i="48"/>
  <c r="I40" i="48"/>
  <c r="E40" i="48"/>
  <c r="D40" i="48"/>
  <c r="C40" i="48"/>
  <c r="AI39" i="48"/>
  <c r="AG39" i="48"/>
  <c r="AF39" i="48"/>
  <c r="AE39" i="48"/>
  <c r="AD39" i="48"/>
  <c r="P39" i="48"/>
  <c r="I39" i="48"/>
  <c r="E39" i="48"/>
  <c r="D39" i="48"/>
  <c r="C39" i="48"/>
  <c r="AJ38" i="48"/>
  <c r="Z38" i="48"/>
  <c r="U38" i="48"/>
  <c r="T38" i="48"/>
  <c r="S38" i="48"/>
  <c r="R38" i="48"/>
  <c r="H38" i="48"/>
  <c r="G38" i="48"/>
  <c r="AJ37" i="48"/>
  <c r="Z37" i="48"/>
  <c r="U37" i="48"/>
  <c r="T37" i="48"/>
  <c r="S37" i="48"/>
  <c r="R37" i="48"/>
  <c r="H37" i="48"/>
  <c r="G37" i="48"/>
  <c r="AJ36" i="48"/>
  <c r="Z36" i="48"/>
  <c r="U36" i="48"/>
  <c r="T36" i="48"/>
  <c r="S36" i="48"/>
  <c r="R36" i="48"/>
  <c r="H36" i="48"/>
  <c r="G36" i="48"/>
  <c r="AJ35" i="48"/>
  <c r="Z35" i="48"/>
  <c r="U35" i="48"/>
  <c r="T35" i="48"/>
  <c r="S35" i="48"/>
  <c r="R35" i="48"/>
  <c r="H35" i="48"/>
  <c r="G35" i="48"/>
  <c r="AJ34" i="48"/>
  <c r="Z34" i="48"/>
  <c r="U34" i="48"/>
  <c r="T34" i="48"/>
  <c r="S34" i="48"/>
  <c r="R34" i="48"/>
  <c r="H34" i="48"/>
  <c r="G34" i="48"/>
  <c r="AJ33" i="48"/>
  <c r="Z33" i="48"/>
  <c r="U33" i="48"/>
  <c r="T33" i="48"/>
  <c r="S33" i="48"/>
  <c r="R33" i="48"/>
  <c r="H33" i="48"/>
  <c r="G33" i="48"/>
  <c r="AJ31" i="48"/>
  <c r="Z31" i="48"/>
  <c r="U31" i="48"/>
  <c r="T31" i="48"/>
  <c r="R31" i="48"/>
  <c r="H31" i="48"/>
  <c r="G31" i="48"/>
  <c r="AJ30" i="48"/>
  <c r="Z30" i="48"/>
  <c r="U30" i="48"/>
  <c r="S30" i="48"/>
  <c r="R30" i="48"/>
  <c r="H30" i="48"/>
  <c r="G30" i="48"/>
  <c r="AJ29" i="48"/>
  <c r="Z29" i="48"/>
  <c r="U29" i="48"/>
  <c r="T29" i="48"/>
  <c r="S29" i="48"/>
  <c r="R29" i="48"/>
  <c r="H29" i="48"/>
  <c r="G29" i="48"/>
  <c r="AJ28" i="48"/>
  <c r="Z28" i="48"/>
  <c r="U28" i="48"/>
  <c r="T28" i="48"/>
  <c r="S28" i="48"/>
  <c r="R28" i="48"/>
  <c r="H28" i="48"/>
  <c r="G28" i="48"/>
  <c r="AJ27" i="48"/>
  <c r="Z27" i="48"/>
  <c r="U27" i="48"/>
  <c r="T27" i="48"/>
  <c r="S27" i="48"/>
  <c r="R27" i="48"/>
  <c r="H27" i="48"/>
  <c r="G27" i="48"/>
  <c r="AJ26" i="48"/>
  <c r="Z26" i="48"/>
  <c r="U26" i="48"/>
  <c r="T26" i="48"/>
  <c r="S26" i="48"/>
  <c r="R26" i="48"/>
  <c r="H26" i="48"/>
  <c r="G26" i="48"/>
  <c r="AJ25" i="48"/>
  <c r="Z25" i="48"/>
  <c r="U25" i="48"/>
  <c r="T25" i="48"/>
  <c r="S25" i="48"/>
  <c r="R25" i="48"/>
  <c r="H25" i="48"/>
  <c r="G25" i="48"/>
  <c r="AJ24" i="48"/>
  <c r="Z24" i="48"/>
  <c r="U24" i="48"/>
  <c r="T24" i="48"/>
  <c r="S24" i="48"/>
  <c r="R24" i="48"/>
  <c r="H24" i="48"/>
  <c r="G24" i="48"/>
  <c r="AJ23" i="48"/>
  <c r="Z23" i="48"/>
  <c r="U23" i="48"/>
  <c r="T23" i="48"/>
  <c r="S23" i="48"/>
  <c r="R23" i="48"/>
  <c r="H23" i="48"/>
  <c r="G23" i="48"/>
  <c r="AJ22" i="48"/>
  <c r="Z22" i="48"/>
  <c r="U22" i="48"/>
  <c r="T22" i="48"/>
  <c r="S22" i="48"/>
  <c r="R22" i="48"/>
  <c r="H22" i="48"/>
  <c r="G22" i="48"/>
  <c r="AJ21" i="48"/>
  <c r="Z21" i="48"/>
  <c r="U21" i="48"/>
  <c r="T21" i="48"/>
  <c r="S21" i="48"/>
  <c r="R21" i="48"/>
  <c r="H21" i="48"/>
  <c r="G21" i="48"/>
  <c r="AJ19" i="48"/>
  <c r="Z19" i="48"/>
  <c r="U19" i="48"/>
  <c r="T19" i="48"/>
  <c r="S19" i="48"/>
  <c r="R19" i="48"/>
  <c r="H19" i="48"/>
  <c r="G19" i="48"/>
  <c r="AJ18" i="48"/>
  <c r="Z18" i="48"/>
  <c r="U18" i="48"/>
  <c r="T18" i="48"/>
  <c r="S18" i="48"/>
  <c r="R18" i="48"/>
  <c r="H18" i="48"/>
  <c r="G18" i="48"/>
  <c r="AI17" i="48"/>
  <c r="AG17" i="48"/>
  <c r="AF17" i="48"/>
  <c r="AE17" i="48"/>
  <c r="AD17" i="48"/>
  <c r="P17" i="48"/>
  <c r="E17" i="48"/>
  <c r="D17" i="48"/>
  <c r="C17" i="48"/>
  <c r="Z16" i="48"/>
  <c r="U16" i="48"/>
  <c r="T16" i="48"/>
  <c r="S16" i="48"/>
  <c r="R16" i="48"/>
  <c r="H16" i="48"/>
  <c r="G16" i="48"/>
  <c r="AJ15" i="48"/>
  <c r="Z15" i="48"/>
  <c r="U15" i="48"/>
  <c r="T15" i="48"/>
  <c r="S15" i="48"/>
  <c r="R15" i="48"/>
  <c r="H15" i="48"/>
  <c r="G15" i="48"/>
  <c r="AJ14" i="48"/>
  <c r="Z14" i="48"/>
  <c r="U14" i="48"/>
  <c r="T14" i="48"/>
  <c r="S14" i="48"/>
  <c r="R14" i="48"/>
  <c r="H14" i="48"/>
  <c r="G14" i="48"/>
  <c r="AJ13" i="48"/>
  <c r="Z13" i="48"/>
  <c r="U13" i="48"/>
  <c r="T13" i="48"/>
  <c r="S13" i="48"/>
  <c r="R13" i="48"/>
  <c r="H13" i="48"/>
  <c r="G13" i="48"/>
  <c r="AJ12" i="48"/>
  <c r="Z12" i="48"/>
  <c r="U12" i="48"/>
  <c r="T12" i="48"/>
  <c r="S12" i="48"/>
  <c r="R12" i="48"/>
  <c r="H12" i="48"/>
  <c r="G12" i="48"/>
  <c r="AJ11" i="48"/>
  <c r="Z11" i="48"/>
  <c r="U11" i="48"/>
  <c r="T11" i="48"/>
  <c r="S11" i="48"/>
  <c r="R11" i="48"/>
  <c r="H11" i="48"/>
  <c r="G11" i="48"/>
  <c r="AJ10" i="48"/>
  <c r="AJ9" i="48"/>
  <c r="Z9" i="48"/>
  <c r="U9" i="48"/>
  <c r="T9" i="48"/>
  <c r="S9" i="48"/>
  <c r="R9" i="48"/>
  <c r="H9" i="48"/>
  <c r="G9" i="48"/>
  <c r="Z8" i="48"/>
  <c r="U8" i="48"/>
  <c r="T8" i="48"/>
  <c r="S8" i="48"/>
  <c r="R8" i="48"/>
  <c r="H8" i="48"/>
  <c r="G8" i="48"/>
  <c r="AJ7" i="48"/>
  <c r="Z7" i="48"/>
  <c r="U7" i="48"/>
  <c r="T7" i="48"/>
  <c r="S7" i="48"/>
  <c r="R7" i="48"/>
  <c r="H7" i="48"/>
  <c r="G7" i="48"/>
  <c r="AJ6" i="48"/>
  <c r="Z6" i="48"/>
  <c r="U6" i="48"/>
  <c r="T6" i="48"/>
  <c r="S6" i="48"/>
  <c r="R6" i="48"/>
  <c r="H6" i="48"/>
  <c r="G6" i="48"/>
  <c r="AJ5" i="48"/>
  <c r="U5" i="48"/>
  <c r="T5" i="48"/>
  <c r="S5" i="48"/>
  <c r="R5" i="48"/>
  <c r="H5" i="48"/>
  <c r="G5" i="48"/>
  <c r="AH53" i="47"/>
  <c r="Y53" i="47"/>
  <c r="T53" i="47"/>
  <c r="S53" i="47"/>
  <c r="R53" i="47"/>
  <c r="Q53" i="47"/>
  <c r="H53" i="47"/>
  <c r="G53" i="47"/>
  <c r="AH52" i="47"/>
  <c r="Y52" i="47"/>
  <c r="T52" i="47"/>
  <c r="S52" i="47"/>
  <c r="R52" i="47"/>
  <c r="Q52" i="47"/>
  <c r="H52" i="47"/>
  <c r="G52" i="47"/>
  <c r="AH51" i="47"/>
  <c r="Y51" i="47"/>
  <c r="T51" i="47"/>
  <c r="S51" i="47"/>
  <c r="R51" i="47"/>
  <c r="Q51" i="47"/>
  <c r="H51" i="47"/>
  <c r="G51" i="47"/>
  <c r="AH50" i="47"/>
  <c r="Y50" i="47"/>
  <c r="T50" i="47"/>
  <c r="S50" i="47"/>
  <c r="R50" i="47"/>
  <c r="Q50" i="47"/>
  <c r="H50" i="47"/>
  <c r="G50" i="47"/>
  <c r="AH49" i="47"/>
  <c r="Y49" i="47"/>
  <c r="T49" i="47"/>
  <c r="S49" i="47"/>
  <c r="R49" i="47"/>
  <c r="Q49" i="47"/>
  <c r="H49" i="47"/>
  <c r="G49" i="47"/>
  <c r="AH48" i="47"/>
  <c r="Y48" i="47"/>
  <c r="T48" i="47"/>
  <c r="S48" i="47"/>
  <c r="R48" i="47"/>
  <c r="Q48" i="47"/>
  <c r="H48" i="47"/>
  <c r="G48" i="47"/>
  <c r="AH47" i="47"/>
  <c r="Y47" i="47"/>
  <c r="T47" i="47"/>
  <c r="S47" i="47"/>
  <c r="R47" i="47"/>
  <c r="Q47" i="47"/>
  <c r="H47" i="47"/>
  <c r="G47" i="47"/>
  <c r="AH46" i="47"/>
  <c r="Y46" i="47"/>
  <c r="T46" i="47"/>
  <c r="S46" i="47"/>
  <c r="R46" i="47"/>
  <c r="Q46" i="47"/>
  <c r="H46" i="47"/>
  <c r="G46" i="47"/>
  <c r="AH45" i="47"/>
  <c r="Y45" i="47"/>
  <c r="T45" i="47"/>
  <c r="S45" i="47"/>
  <c r="R45" i="47"/>
  <c r="Q45" i="47"/>
  <c r="H45" i="47"/>
  <c r="G45" i="47"/>
  <c r="AH44" i="47"/>
  <c r="Y44" i="47"/>
  <c r="T44" i="47"/>
  <c r="S44" i="47"/>
  <c r="R44" i="47"/>
  <c r="Q44" i="47"/>
  <c r="H44" i="47"/>
  <c r="G44" i="47"/>
  <c r="AH43" i="47"/>
  <c r="Y43" i="47"/>
  <c r="T43" i="47"/>
  <c r="S43" i="47"/>
  <c r="R43" i="47"/>
  <c r="Q43" i="47"/>
  <c r="H43" i="47"/>
  <c r="G43" i="47"/>
  <c r="AH42" i="47"/>
  <c r="Y42" i="47"/>
  <c r="T42" i="47"/>
  <c r="S42" i="47"/>
  <c r="R42" i="47"/>
  <c r="Q42" i="47"/>
  <c r="H42" i="47"/>
  <c r="G42" i="47"/>
  <c r="AH41" i="47"/>
  <c r="Y41" i="47"/>
  <c r="T41" i="47"/>
  <c r="S41" i="47"/>
  <c r="R41" i="47"/>
  <c r="Q41" i="47"/>
  <c r="H41" i="47"/>
  <c r="G41" i="47"/>
  <c r="AG40" i="47"/>
  <c r="AF40" i="47"/>
  <c r="AE40" i="47"/>
  <c r="AD40" i="47"/>
  <c r="AC40" i="47"/>
  <c r="X40" i="47"/>
  <c r="O40" i="47"/>
  <c r="I40" i="47"/>
  <c r="D40" i="47"/>
  <c r="C40" i="47"/>
  <c r="AG39" i="47"/>
  <c r="AF39" i="47"/>
  <c r="AE39" i="47"/>
  <c r="AD39" i="47"/>
  <c r="AC39" i="47"/>
  <c r="X39" i="47"/>
  <c r="I39" i="47"/>
  <c r="E39" i="47"/>
  <c r="D39" i="47"/>
  <c r="C39" i="47"/>
  <c r="AH38" i="47"/>
  <c r="Y38" i="47"/>
  <c r="T38" i="47"/>
  <c r="S38" i="47"/>
  <c r="R38" i="47"/>
  <c r="Q38" i="47"/>
  <c r="H38" i="47"/>
  <c r="G38" i="47"/>
  <c r="AH37" i="47"/>
  <c r="Y37" i="47"/>
  <c r="T37" i="47"/>
  <c r="S37" i="47"/>
  <c r="R37" i="47"/>
  <c r="Q37" i="47"/>
  <c r="H37" i="47"/>
  <c r="G37" i="47"/>
  <c r="AH36" i="47"/>
  <c r="Y36" i="47"/>
  <c r="T36" i="47"/>
  <c r="S36" i="47"/>
  <c r="R36" i="47"/>
  <c r="Q36" i="47"/>
  <c r="H36" i="47"/>
  <c r="G36" i="47"/>
  <c r="AH35" i="47"/>
  <c r="Y35" i="47"/>
  <c r="T35" i="47"/>
  <c r="S35" i="47"/>
  <c r="R35" i="47"/>
  <c r="Q35" i="47"/>
  <c r="H35" i="47"/>
  <c r="G35" i="47"/>
  <c r="AH34" i="47"/>
  <c r="Y34" i="47"/>
  <c r="T34" i="47"/>
  <c r="S34" i="47"/>
  <c r="R34" i="47"/>
  <c r="Q34" i="47"/>
  <c r="H34" i="47"/>
  <c r="G34" i="47"/>
  <c r="AH33" i="47"/>
  <c r="Y33" i="47"/>
  <c r="T33" i="47"/>
  <c r="S33" i="47"/>
  <c r="R33" i="47"/>
  <c r="Q33" i="47"/>
  <c r="H33" i="47"/>
  <c r="G33" i="47"/>
  <c r="AH31" i="47"/>
  <c r="Y31" i="47"/>
  <c r="T31" i="47"/>
  <c r="S31" i="47"/>
  <c r="R31" i="47"/>
  <c r="Q31" i="47"/>
  <c r="H31" i="47"/>
  <c r="G31" i="47"/>
  <c r="AH30" i="47"/>
  <c r="Y30" i="47"/>
  <c r="S30" i="47"/>
  <c r="R30" i="47"/>
  <c r="Q30" i="47"/>
  <c r="H30" i="47"/>
  <c r="G30" i="47"/>
  <c r="AH29" i="47"/>
  <c r="Y29" i="47"/>
  <c r="T29" i="47"/>
  <c r="S29" i="47"/>
  <c r="R29" i="47"/>
  <c r="Q29" i="47"/>
  <c r="H29" i="47"/>
  <c r="G29" i="47"/>
  <c r="AH28" i="47"/>
  <c r="Y28" i="47"/>
  <c r="T28" i="47"/>
  <c r="S28" i="47"/>
  <c r="R28" i="47"/>
  <c r="Q28" i="47"/>
  <c r="H28" i="47"/>
  <c r="G28" i="47"/>
  <c r="AH27" i="47"/>
  <c r="Y27" i="47"/>
  <c r="T27" i="47"/>
  <c r="S27" i="47"/>
  <c r="R27" i="47"/>
  <c r="Q27" i="47"/>
  <c r="H27" i="47"/>
  <c r="G27" i="47"/>
  <c r="AH26" i="47"/>
  <c r="Y26" i="47"/>
  <c r="T26" i="47"/>
  <c r="S26" i="47"/>
  <c r="R26" i="47"/>
  <c r="Q26" i="47"/>
  <c r="H26" i="47"/>
  <c r="G26" i="47"/>
  <c r="AH25" i="47"/>
  <c r="Y25" i="47"/>
  <c r="T25" i="47"/>
  <c r="S25" i="47"/>
  <c r="R25" i="47"/>
  <c r="Q25" i="47"/>
  <c r="H25" i="47"/>
  <c r="G25" i="47"/>
  <c r="AH24" i="47"/>
  <c r="Y24" i="47"/>
  <c r="T24" i="47"/>
  <c r="S24" i="47"/>
  <c r="R24" i="47"/>
  <c r="Q24" i="47"/>
  <c r="H24" i="47"/>
  <c r="G24" i="47"/>
  <c r="AH23" i="47"/>
  <c r="Y23" i="47"/>
  <c r="T23" i="47"/>
  <c r="S23" i="47"/>
  <c r="R23" i="47"/>
  <c r="Q23" i="47"/>
  <c r="H23" i="47"/>
  <c r="G23" i="47"/>
  <c r="AH22" i="47"/>
  <c r="Y22" i="47"/>
  <c r="T22" i="47"/>
  <c r="S22" i="47"/>
  <c r="R22" i="47"/>
  <c r="Q22" i="47"/>
  <c r="H22" i="47"/>
  <c r="G22" i="47"/>
  <c r="AH21" i="47"/>
  <c r="Y21" i="47"/>
  <c r="T21" i="47"/>
  <c r="S21" i="47"/>
  <c r="R21" i="47"/>
  <c r="Q21" i="47"/>
  <c r="H21" i="47"/>
  <c r="G21" i="47"/>
  <c r="AH19" i="47"/>
  <c r="Y19" i="47"/>
  <c r="T19" i="47"/>
  <c r="S19" i="47"/>
  <c r="R19" i="47"/>
  <c r="Q19" i="47"/>
  <c r="H19" i="47"/>
  <c r="G19" i="47"/>
  <c r="AH18" i="47"/>
  <c r="Y18" i="47"/>
  <c r="T18" i="47"/>
  <c r="S18" i="47"/>
  <c r="R18" i="47"/>
  <c r="Q18" i="47"/>
  <c r="H18" i="47"/>
  <c r="G18" i="47"/>
  <c r="AG17" i="47"/>
  <c r="AF17" i="47"/>
  <c r="AE17" i="47"/>
  <c r="AD17" i="47"/>
  <c r="AC17" i="47"/>
  <c r="X17" i="47"/>
  <c r="O17" i="47"/>
  <c r="D17" i="47"/>
  <c r="C17" i="47"/>
  <c r="AH16" i="47"/>
  <c r="Y16" i="47"/>
  <c r="T16" i="47"/>
  <c r="S16" i="47"/>
  <c r="R16" i="47"/>
  <c r="Q16" i="47"/>
  <c r="H16" i="47"/>
  <c r="G16" i="47"/>
  <c r="AH15" i="47"/>
  <c r="Y15" i="47"/>
  <c r="T15" i="47"/>
  <c r="S15" i="47"/>
  <c r="R15" i="47"/>
  <c r="Q15" i="47"/>
  <c r="H15" i="47"/>
  <c r="G15" i="47"/>
  <c r="AH14" i="47"/>
  <c r="Y14" i="47"/>
  <c r="T14" i="47"/>
  <c r="S14" i="47"/>
  <c r="R14" i="47"/>
  <c r="Q14" i="47"/>
  <c r="H14" i="47"/>
  <c r="G14" i="47"/>
  <c r="AH13" i="47"/>
  <c r="Y13" i="47"/>
  <c r="T13" i="47"/>
  <c r="S13" i="47"/>
  <c r="R13" i="47"/>
  <c r="Q13" i="47"/>
  <c r="H13" i="47"/>
  <c r="G13" i="47"/>
  <c r="AH12" i="47"/>
  <c r="Y12" i="47"/>
  <c r="T12" i="47"/>
  <c r="S12" i="47"/>
  <c r="R12" i="47"/>
  <c r="Q12" i="47"/>
  <c r="H12" i="47"/>
  <c r="G12" i="47"/>
  <c r="AH11" i="47"/>
  <c r="Y11" i="47"/>
  <c r="T11" i="47"/>
  <c r="S11" i="47"/>
  <c r="R11" i="47"/>
  <c r="Q11" i="47"/>
  <c r="H11" i="47"/>
  <c r="G11" i="47"/>
  <c r="AH10" i="47"/>
  <c r="AH9" i="47"/>
  <c r="Y9" i="47"/>
  <c r="T9" i="47"/>
  <c r="S9" i="47"/>
  <c r="R9" i="47"/>
  <c r="Q9" i="47"/>
  <c r="H9" i="47"/>
  <c r="G9" i="47"/>
  <c r="AH8" i="47"/>
  <c r="Y8" i="47"/>
  <c r="T8" i="47"/>
  <c r="S8" i="47"/>
  <c r="R8" i="47"/>
  <c r="Q8" i="47"/>
  <c r="H8" i="47"/>
  <c r="G8" i="47"/>
  <c r="AH7" i="47"/>
  <c r="Y7" i="47"/>
  <c r="T7" i="47"/>
  <c r="S7" i="47"/>
  <c r="R7" i="47"/>
  <c r="Q7" i="47"/>
  <c r="H7" i="47"/>
  <c r="G7" i="47"/>
  <c r="AH6" i="47"/>
  <c r="Y6" i="47"/>
  <c r="T6" i="47"/>
  <c r="S6" i="47"/>
  <c r="R6" i="47"/>
  <c r="Q6" i="47"/>
  <c r="H6" i="47"/>
  <c r="G6" i="47"/>
  <c r="AH5" i="47"/>
  <c r="Y5" i="47"/>
  <c r="AA5" i="47" s="1"/>
  <c r="T5" i="47"/>
  <c r="S5" i="47"/>
  <c r="R5" i="47"/>
  <c r="Q5" i="47"/>
  <c r="H5" i="47"/>
  <c r="G5" i="47"/>
  <c r="G5" i="4"/>
  <c r="V22" i="30" l="1"/>
  <c r="P17" i="49"/>
  <c r="U17" i="49" s="1"/>
  <c r="V21" i="30"/>
  <c r="X54" i="50"/>
  <c r="H40" i="50"/>
  <c r="V64" i="30"/>
  <c r="U486" i="30"/>
  <c r="V46" i="30"/>
  <c r="T466" i="30"/>
  <c r="V100" i="30"/>
  <c r="L486" i="30"/>
  <c r="U459" i="30"/>
  <c r="U458" i="30"/>
  <c r="U457" i="30"/>
  <c r="U449" i="30"/>
  <c r="U448" i="30"/>
  <c r="U447" i="30"/>
  <c r="U476" i="30"/>
  <c r="U436" i="30"/>
  <c r="U496" i="30"/>
  <c r="T469" i="30"/>
  <c r="T467" i="30"/>
  <c r="T468" i="30"/>
  <c r="P466" i="30"/>
  <c r="U499" i="30"/>
  <c r="U498" i="30"/>
  <c r="U497" i="30"/>
  <c r="U489" i="30"/>
  <c r="U488" i="30"/>
  <c r="U487" i="30"/>
  <c r="U465" i="30"/>
  <c r="P469" i="30"/>
  <c r="P468" i="30"/>
  <c r="P467" i="30"/>
  <c r="U479" i="30"/>
  <c r="U477" i="30"/>
  <c r="U478" i="30"/>
  <c r="U437" i="30"/>
  <c r="U439" i="30"/>
  <c r="U438" i="30"/>
  <c r="K466" i="30"/>
  <c r="V429" i="30"/>
  <c r="V428" i="30"/>
  <c r="V427" i="30"/>
  <c r="V375" i="30"/>
  <c r="V373" i="30"/>
  <c r="V374" i="30"/>
  <c r="V357" i="30"/>
  <c r="V356" i="30"/>
  <c r="V355" i="30"/>
  <c r="V348" i="30"/>
  <c r="V347" i="30"/>
  <c r="V346" i="30"/>
  <c r="V339" i="30"/>
  <c r="V337" i="30"/>
  <c r="V338" i="30"/>
  <c r="V140" i="30"/>
  <c r="V138" i="30"/>
  <c r="V139" i="30"/>
  <c r="K469" i="30"/>
  <c r="K468" i="30"/>
  <c r="K467" i="30"/>
  <c r="Q39" i="48"/>
  <c r="W39" i="48" s="1"/>
  <c r="T39" i="51"/>
  <c r="H17" i="52"/>
  <c r="V393" i="30"/>
  <c r="V391" i="30"/>
  <c r="V392" i="30"/>
  <c r="V366" i="30"/>
  <c r="V364" i="30"/>
  <c r="V365" i="30"/>
  <c r="V401" i="30"/>
  <c r="V400" i="30"/>
  <c r="V402" i="30"/>
  <c r="V328" i="30"/>
  <c r="V330" i="30"/>
  <c r="V329" i="30"/>
  <c r="V319" i="30"/>
  <c r="V321" i="30"/>
  <c r="V320" i="30"/>
  <c r="V382" i="30"/>
  <c r="V384" i="30"/>
  <c r="V383" i="30"/>
  <c r="V310" i="30"/>
  <c r="V312" i="30"/>
  <c r="V311" i="30"/>
  <c r="V420" i="30"/>
  <c r="V419" i="30"/>
  <c r="V418" i="30"/>
  <c r="V455" i="30"/>
  <c r="L457" i="30"/>
  <c r="L459" i="30"/>
  <c r="L458" i="30"/>
  <c r="V275" i="30"/>
  <c r="V273" i="30"/>
  <c r="V274" i="30"/>
  <c r="V284" i="30"/>
  <c r="V283" i="30"/>
  <c r="V282" i="30"/>
  <c r="V257" i="30"/>
  <c r="V255" i="30"/>
  <c r="V256" i="30"/>
  <c r="V266" i="30"/>
  <c r="V264" i="30"/>
  <c r="V265" i="30"/>
  <c r="V300" i="30"/>
  <c r="V301" i="30"/>
  <c r="V302" i="30"/>
  <c r="V293" i="30"/>
  <c r="V291" i="30"/>
  <c r="V292" i="30"/>
  <c r="V131" i="30"/>
  <c r="V129" i="30"/>
  <c r="V130" i="30"/>
  <c r="V157" i="30"/>
  <c r="V158" i="30"/>
  <c r="V156" i="30"/>
  <c r="V211" i="30"/>
  <c r="V210" i="30"/>
  <c r="V212" i="30"/>
  <c r="V29" i="30"/>
  <c r="V30" i="30"/>
  <c r="V31" i="30"/>
  <c r="V48" i="30"/>
  <c r="V47" i="30"/>
  <c r="V49" i="30"/>
  <c r="V120" i="30"/>
  <c r="V122" i="30"/>
  <c r="V121" i="30"/>
  <c r="AB9" i="48"/>
  <c r="AA9" i="48"/>
  <c r="V167" i="30"/>
  <c r="V165" i="30"/>
  <c r="V166" i="30"/>
  <c r="V92" i="30"/>
  <c r="V93" i="30"/>
  <c r="V94" i="30"/>
  <c r="V176" i="30"/>
  <c r="V175" i="30"/>
  <c r="V174" i="30"/>
  <c r="V149" i="30"/>
  <c r="V148" i="30"/>
  <c r="V147" i="30"/>
  <c r="AB7" i="48"/>
  <c r="AA7" i="48"/>
  <c r="AA11" i="48"/>
  <c r="AB11" i="48"/>
  <c r="AB21" i="48"/>
  <c r="AA21" i="48"/>
  <c r="AA24" i="48"/>
  <c r="AB24" i="48"/>
  <c r="AA44" i="48"/>
  <c r="AB44" i="48"/>
  <c r="V84" i="30"/>
  <c r="V85" i="30"/>
  <c r="V83" i="30"/>
  <c r="V75" i="30"/>
  <c r="V76" i="30"/>
  <c r="V74" i="30"/>
  <c r="V66" i="30"/>
  <c r="V67" i="30"/>
  <c r="V65" i="30"/>
  <c r="V111" i="30"/>
  <c r="V112" i="30"/>
  <c r="V110" i="30"/>
  <c r="V39" i="30"/>
  <c r="V40" i="30"/>
  <c r="V38" i="30"/>
  <c r="AB6" i="48"/>
  <c r="AA6" i="48"/>
  <c r="AB19" i="48"/>
  <c r="AA19" i="48"/>
  <c r="AA53" i="48"/>
  <c r="AB53" i="48"/>
  <c r="V237" i="30"/>
  <c r="V239" i="30"/>
  <c r="V238" i="30"/>
  <c r="V194" i="30"/>
  <c r="V193" i="30"/>
  <c r="V192" i="30"/>
  <c r="AB8" i="48"/>
  <c r="AA8" i="48"/>
  <c r="AA45" i="48"/>
  <c r="AB45" i="48"/>
  <c r="AA48" i="48"/>
  <c r="AB48" i="48"/>
  <c r="V485" i="30"/>
  <c r="L489" i="30"/>
  <c r="L487" i="30"/>
  <c r="L488" i="30"/>
  <c r="V230" i="30"/>
  <c r="V228" i="30"/>
  <c r="V229" i="30"/>
  <c r="V103" i="30"/>
  <c r="V101" i="30"/>
  <c r="V102" i="30"/>
  <c r="AA46" i="48"/>
  <c r="AB46" i="48"/>
  <c r="AA41" i="48"/>
  <c r="AB41" i="48"/>
  <c r="AA25" i="48"/>
  <c r="AB25" i="48"/>
  <c r="AA49" i="48"/>
  <c r="AB49" i="48"/>
  <c r="AA26" i="48"/>
  <c r="AB26" i="48"/>
  <c r="AA54" i="48"/>
  <c r="AB54" i="48"/>
  <c r="AB51" i="48"/>
  <c r="AA51" i="48"/>
  <c r="AB43" i="48"/>
  <c r="AA43" i="48"/>
  <c r="AB42" i="48"/>
  <c r="AA42" i="48"/>
  <c r="AA22" i="48"/>
  <c r="AB22" i="48"/>
  <c r="AB16" i="48"/>
  <c r="AA16" i="48"/>
  <c r="AB18" i="48"/>
  <c r="AA18" i="48"/>
  <c r="AA31" i="48"/>
  <c r="AB31" i="48"/>
  <c r="AA47" i="48"/>
  <c r="AB47" i="48"/>
  <c r="AB23" i="48"/>
  <c r="AA23" i="48"/>
  <c r="AA29" i="48"/>
  <c r="AB29" i="48"/>
  <c r="AA28" i="48"/>
  <c r="AB28" i="48"/>
  <c r="AA27" i="48"/>
  <c r="AB27" i="48"/>
  <c r="AA30" i="48"/>
  <c r="AB30" i="48"/>
  <c r="AA15" i="48"/>
  <c r="AB15" i="48"/>
  <c r="AA38" i="48"/>
  <c r="AB38" i="48"/>
  <c r="AA36" i="48"/>
  <c r="AB36" i="48"/>
  <c r="AA37" i="48"/>
  <c r="AB37" i="48"/>
  <c r="AA33" i="48"/>
  <c r="AB33" i="48"/>
  <c r="AA35" i="48"/>
  <c r="AB35" i="48"/>
  <c r="AA34" i="48"/>
  <c r="AB34" i="48"/>
  <c r="AB14" i="48"/>
  <c r="AA14" i="48"/>
  <c r="AB13" i="48"/>
  <c r="AA13" i="48"/>
  <c r="AB12" i="48"/>
  <c r="AA12" i="48"/>
  <c r="AA50" i="48"/>
  <c r="AB50" i="48"/>
  <c r="Z12" i="55"/>
  <c r="E53" i="55"/>
  <c r="AA15" i="47"/>
  <c r="Z15" i="47"/>
  <c r="Z5" i="47"/>
  <c r="AA9" i="47"/>
  <c r="Z9" i="47"/>
  <c r="AA7" i="47"/>
  <c r="Z7" i="47"/>
  <c r="AA13" i="47"/>
  <c r="Z13" i="47"/>
  <c r="AA16" i="47"/>
  <c r="Z16" i="47"/>
  <c r="Z11" i="47"/>
  <c r="AA11" i="47"/>
  <c r="AA14" i="47"/>
  <c r="Z14" i="47"/>
  <c r="AA6" i="47"/>
  <c r="Z6" i="47"/>
  <c r="AA12" i="47"/>
  <c r="Z12" i="47"/>
  <c r="AA8" i="47"/>
  <c r="Z8" i="47"/>
  <c r="AA21" i="47"/>
  <c r="Z21" i="47"/>
  <c r="AA24" i="47"/>
  <c r="Z24" i="47"/>
  <c r="AA27" i="47"/>
  <c r="Z27" i="47"/>
  <c r="AA30" i="47"/>
  <c r="Z30" i="47"/>
  <c r="AA34" i="47"/>
  <c r="Z34" i="47"/>
  <c r="Z37" i="47"/>
  <c r="AA37" i="47"/>
  <c r="AA19" i="47"/>
  <c r="Z19" i="47"/>
  <c r="Z23" i="47"/>
  <c r="AA23" i="47"/>
  <c r="Z26" i="47"/>
  <c r="AA26" i="47"/>
  <c r="Z29" i="47"/>
  <c r="AA29" i="47"/>
  <c r="Z33" i="47"/>
  <c r="AA33" i="47"/>
  <c r="AA18" i="47"/>
  <c r="Z18" i="47"/>
  <c r="AA22" i="47"/>
  <c r="Z22" i="47"/>
  <c r="Z25" i="47"/>
  <c r="AA25" i="47"/>
  <c r="AA28" i="47"/>
  <c r="Z28" i="47"/>
  <c r="AA31" i="47"/>
  <c r="Z31" i="47"/>
  <c r="Z35" i="47"/>
  <c r="AA35" i="47"/>
  <c r="Z38" i="47"/>
  <c r="AA38" i="47"/>
  <c r="Z36" i="47"/>
  <c r="AA36" i="47"/>
  <c r="AA41" i="47"/>
  <c r="Z41" i="47"/>
  <c r="AA47" i="47"/>
  <c r="Z47" i="47"/>
  <c r="AA53" i="47"/>
  <c r="Z53" i="47"/>
  <c r="AA52" i="47"/>
  <c r="Z52" i="47"/>
  <c r="AA43" i="47"/>
  <c r="Z43" i="47"/>
  <c r="AA46" i="47"/>
  <c r="Z46" i="47"/>
  <c r="AA49" i="47"/>
  <c r="Z49" i="47"/>
  <c r="AA42" i="47"/>
  <c r="Z42" i="47"/>
  <c r="AA45" i="47"/>
  <c r="Z45" i="47"/>
  <c r="AA48" i="47"/>
  <c r="Z48" i="47"/>
  <c r="AA51" i="47"/>
  <c r="Z51" i="47"/>
  <c r="AA44" i="47"/>
  <c r="Z44" i="47"/>
  <c r="AA50" i="47"/>
  <c r="Z50" i="47"/>
  <c r="Z7" i="56"/>
  <c r="AA7" i="54"/>
  <c r="AE53" i="54"/>
  <c r="Q38" i="52"/>
  <c r="P39" i="50"/>
  <c r="V39" i="50" s="1"/>
  <c r="P55" i="48"/>
  <c r="P56" i="48" s="1"/>
  <c r="AC54" i="47"/>
  <c r="AC55" i="47" s="1"/>
  <c r="AD54" i="47"/>
  <c r="AD55" i="47" s="1"/>
  <c r="S39" i="50"/>
  <c r="AA42" i="57"/>
  <c r="H39" i="56"/>
  <c r="Z48" i="55"/>
  <c r="AA47" i="55"/>
  <c r="AA19" i="57"/>
  <c r="AA37" i="57"/>
  <c r="Z31" i="56"/>
  <c r="AA21" i="56"/>
  <c r="Z36" i="55"/>
  <c r="AA24" i="55"/>
  <c r="AA36" i="54"/>
  <c r="T38" i="53"/>
  <c r="AA30" i="50"/>
  <c r="R39" i="50"/>
  <c r="V17" i="52"/>
  <c r="U17" i="52"/>
  <c r="G17" i="52"/>
  <c r="AA12" i="50"/>
  <c r="T40" i="47"/>
  <c r="V39" i="52"/>
  <c r="U39" i="52"/>
  <c r="V17" i="49"/>
  <c r="AA13" i="57"/>
  <c r="AG53" i="57"/>
  <c r="AG54" i="57" s="1"/>
  <c r="Z7" i="57"/>
  <c r="Z33" i="57"/>
  <c r="D53" i="57"/>
  <c r="AH39" i="57"/>
  <c r="Z26" i="57"/>
  <c r="I53" i="57"/>
  <c r="P53" i="57" s="1"/>
  <c r="P38" i="57"/>
  <c r="Z50" i="57"/>
  <c r="Y39" i="57"/>
  <c r="AA39" i="57" s="1"/>
  <c r="P39" i="57"/>
  <c r="H17" i="57"/>
  <c r="P17" i="57"/>
  <c r="Z20" i="56"/>
  <c r="AA12" i="56"/>
  <c r="Z19" i="56"/>
  <c r="Z42" i="56"/>
  <c r="V17" i="56"/>
  <c r="U17" i="56"/>
  <c r="Z33" i="56"/>
  <c r="E53" i="56"/>
  <c r="E54" i="56" s="1"/>
  <c r="G39" i="56"/>
  <c r="Z32" i="56"/>
  <c r="I53" i="56"/>
  <c r="P53" i="56" s="1"/>
  <c r="P38" i="56"/>
  <c r="AA25" i="56"/>
  <c r="Y39" i="56"/>
  <c r="Z39" i="56" s="1"/>
  <c r="P39" i="56"/>
  <c r="X54" i="56"/>
  <c r="O53" i="56"/>
  <c r="O54" i="56" s="1"/>
  <c r="AA47" i="56"/>
  <c r="AA37" i="56"/>
  <c r="AC53" i="56"/>
  <c r="AC54" i="56" s="1"/>
  <c r="AA50" i="56"/>
  <c r="S38" i="55"/>
  <c r="G39" i="55"/>
  <c r="Z44" i="55"/>
  <c r="V39" i="55"/>
  <c r="U39" i="55"/>
  <c r="Z32" i="55"/>
  <c r="V38" i="55"/>
  <c r="U38" i="55"/>
  <c r="Z25" i="55"/>
  <c r="AA13" i="55"/>
  <c r="X53" i="55"/>
  <c r="X54" i="55" s="1"/>
  <c r="Z21" i="55"/>
  <c r="Z20" i="55"/>
  <c r="AF53" i="55"/>
  <c r="AF54" i="55" s="1"/>
  <c r="AA8" i="55"/>
  <c r="AA15" i="55"/>
  <c r="G17" i="55"/>
  <c r="Z19" i="55"/>
  <c r="Z30" i="55"/>
  <c r="Z37" i="55"/>
  <c r="AG53" i="55"/>
  <c r="AG54" i="55" s="1"/>
  <c r="P17" i="55"/>
  <c r="C53" i="55"/>
  <c r="C54" i="55" s="1"/>
  <c r="AA30" i="54"/>
  <c r="V39" i="54"/>
  <c r="U39" i="54"/>
  <c r="Q38" i="54"/>
  <c r="P38" i="54"/>
  <c r="AA25" i="54"/>
  <c r="AA13" i="54"/>
  <c r="AF53" i="54"/>
  <c r="AF54" i="54" s="1"/>
  <c r="AG53" i="54"/>
  <c r="AG54" i="54" s="1"/>
  <c r="H17" i="54"/>
  <c r="R38" i="54"/>
  <c r="AE54" i="54"/>
  <c r="AA37" i="54"/>
  <c r="P17" i="54"/>
  <c r="U17" i="54" s="1"/>
  <c r="S38" i="54"/>
  <c r="V38" i="53"/>
  <c r="U38" i="53"/>
  <c r="AA7" i="53"/>
  <c r="G17" i="53"/>
  <c r="R38" i="53"/>
  <c r="G39" i="53"/>
  <c r="Z15" i="52"/>
  <c r="X53" i="52"/>
  <c r="X54" i="52" s="1"/>
  <c r="Z7" i="52"/>
  <c r="Z31" i="52"/>
  <c r="Z42" i="52"/>
  <c r="Z37" i="52"/>
  <c r="AG53" i="52"/>
  <c r="AG54" i="52" s="1"/>
  <c r="AA27" i="52"/>
  <c r="S38" i="52"/>
  <c r="H39" i="52"/>
  <c r="AA21" i="52"/>
  <c r="P39" i="52"/>
  <c r="P38" i="52"/>
  <c r="O54" i="50"/>
  <c r="O55" i="50" s="1"/>
  <c r="Z9" i="50"/>
  <c r="Z50" i="50"/>
  <c r="Z6" i="50"/>
  <c r="AH17" i="50"/>
  <c r="AA44" i="50"/>
  <c r="AA49" i="50"/>
  <c r="AA19" i="50"/>
  <c r="V40" i="50"/>
  <c r="U40" i="50"/>
  <c r="H17" i="50"/>
  <c r="X55" i="50"/>
  <c r="AH40" i="50"/>
  <c r="P17" i="50"/>
  <c r="Y39" i="50"/>
  <c r="Z39" i="50" s="1"/>
  <c r="AC55" i="50"/>
  <c r="AD54" i="50"/>
  <c r="AD55" i="50" s="1"/>
  <c r="AD55" i="49"/>
  <c r="AD56" i="49" s="1"/>
  <c r="P40" i="49"/>
  <c r="V40" i="49" s="1"/>
  <c r="Z25" i="49"/>
  <c r="AF55" i="49"/>
  <c r="AF56" i="49" s="1"/>
  <c r="Z43" i="49"/>
  <c r="AG55" i="49"/>
  <c r="AG56" i="49" s="1"/>
  <c r="P39" i="49"/>
  <c r="Z12" i="49"/>
  <c r="AC55" i="49"/>
  <c r="AC56" i="49" s="1"/>
  <c r="Z9" i="49"/>
  <c r="AA26" i="49"/>
  <c r="T39" i="49"/>
  <c r="O55" i="49"/>
  <c r="O56" i="49" s="1"/>
  <c r="G17" i="49"/>
  <c r="Y39" i="49"/>
  <c r="AA39" i="49" s="1"/>
  <c r="AA49" i="49"/>
  <c r="H40" i="49"/>
  <c r="Z8" i="49"/>
  <c r="Z7" i="49"/>
  <c r="AA31" i="49"/>
  <c r="AA50" i="49"/>
  <c r="H40" i="48"/>
  <c r="AF54" i="47"/>
  <c r="AF55" i="47" s="1"/>
  <c r="AG54" i="47"/>
  <c r="AG55" i="47" s="1"/>
  <c r="AE54" i="47"/>
  <c r="AE55" i="47" s="1"/>
  <c r="P40" i="47"/>
  <c r="F53" i="4"/>
  <c r="F54" i="4" s="1"/>
  <c r="O54" i="47"/>
  <c r="P39" i="47"/>
  <c r="E53" i="57"/>
  <c r="E54" i="57" s="1"/>
  <c r="C53" i="57"/>
  <c r="R38" i="55"/>
  <c r="Z26" i="53"/>
  <c r="Z43" i="53"/>
  <c r="AA9" i="53"/>
  <c r="AC53" i="53"/>
  <c r="AC54" i="53" s="1"/>
  <c r="AA25" i="53"/>
  <c r="H17" i="53"/>
  <c r="P17" i="53"/>
  <c r="AF53" i="53"/>
  <c r="AF54" i="53" s="1"/>
  <c r="AG53" i="53"/>
  <c r="AG54" i="53" s="1"/>
  <c r="P39" i="53"/>
  <c r="AA44" i="53"/>
  <c r="AA13" i="53"/>
  <c r="O53" i="53"/>
  <c r="O54" i="53" s="1"/>
  <c r="AA50" i="53"/>
  <c r="Q39" i="49"/>
  <c r="G17" i="51"/>
  <c r="Q40" i="51"/>
  <c r="V40" i="51" s="1"/>
  <c r="AD54" i="51"/>
  <c r="AD55" i="51" s="1"/>
  <c r="Z17" i="51"/>
  <c r="AB17" i="51" s="1"/>
  <c r="AB34" i="51"/>
  <c r="H39" i="51"/>
  <c r="U40" i="51"/>
  <c r="AH54" i="51"/>
  <c r="AH55" i="51" s="1"/>
  <c r="AB7" i="51"/>
  <c r="AB27" i="51"/>
  <c r="AI54" i="51"/>
  <c r="AI55" i="51" s="1"/>
  <c r="R39" i="51"/>
  <c r="Q39" i="51"/>
  <c r="E54" i="51"/>
  <c r="E55" i="51" s="1"/>
  <c r="AB45" i="51"/>
  <c r="AA15" i="51"/>
  <c r="AA33" i="51"/>
  <c r="S39" i="51"/>
  <c r="U39" i="51"/>
  <c r="Z40" i="51"/>
  <c r="AB40" i="51" s="1"/>
  <c r="H17" i="51"/>
  <c r="AB25" i="51"/>
  <c r="Q17" i="51"/>
  <c r="AE54" i="51"/>
  <c r="AE55" i="51" s="1"/>
  <c r="AG55" i="48"/>
  <c r="AG56" i="48" s="1"/>
  <c r="E55" i="48"/>
  <c r="Z40" i="48"/>
  <c r="Q40" i="48"/>
  <c r="Z39" i="48"/>
  <c r="AF55" i="48"/>
  <c r="AF56" i="48" s="1"/>
  <c r="K11" i="30"/>
  <c r="K10" i="30"/>
  <c r="K8" i="30"/>
  <c r="K6" i="30"/>
  <c r="R39" i="47"/>
  <c r="AA10" i="57"/>
  <c r="AH38" i="57"/>
  <c r="AH53" i="57" s="1"/>
  <c r="AA25" i="57"/>
  <c r="AA16" i="57"/>
  <c r="Z21" i="57"/>
  <c r="Z32" i="57"/>
  <c r="Z48" i="57"/>
  <c r="AH17" i="57"/>
  <c r="Z31" i="57"/>
  <c r="T38" i="57"/>
  <c r="Z44" i="57"/>
  <c r="Z20" i="57"/>
  <c r="X53" i="57"/>
  <c r="X54" i="57" s="1"/>
  <c r="Z27" i="57"/>
  <c r="AC53" i="57"/>
  <c r="AC54" i="57" s="1"/>
  <c r="AD53" i="57"/>
  <c r="AD54" i="57" s="1"/>
  <c r="Z43" i="57"/>
  <c r="AE54" i="57"/>
  <c r="Y17" i="57"/>
  <c r="AA17" i="57" s="1"/>
  <c r="AF54" i="57"/>
  <c r="AH17" i="56"/>
  <c r="AH38" i="56"/>
  <c r="Z26" i="56"/>
  <c r="Z48" i="56"/>
  <c r="Z13" i="56"/>
  <c r="AD54" i="56"/>
  <c r="AH39" i="56"/>
  <c r="Z44" i="56"/>
  <c r="AA9" i="56"/>
  <c r="AE53" i="56"/>
  <c r="AE54" i="56" s="1"/>
  <c r="Y17" i="56"/>
  <c r="AA17" i="56" s="1"/>
  <c r="Z27" i="56"/>
  <c r="AA24" i="56"/>
  <c r="AA36" i="56"/>
  <c r="Q38" i="56"/>
  <c r="S38" i="56"/>
  <c r="AA41" i="56"/>
  <c r="Z6" i="56"/>
  <c r="Z49" i="56"/>
  <c r="AA18" i="56"/>
  <c r="AA30" i="56"/>
  <c r="Y38" i="56"/>
  <c r="AA38" i="56" s="1"/>
  <c r="AG54" i="56"/>
  <c r="Z43" i="56"/>
  <c r="AA15" i="56"/>
  <c r="AA7" i="55"/>
  <c r="Y17" i="55"/>
  <c r="AA17" i="55" s="1"/>
  <c r="Q38" i="55"/>
  <c r="Z43" i="55"/>
  <c r="AH17" i="55"/>
  <c r="AA18" i="55"/>
  <c r="Z27" i="55"/>
  <c r="AA31" i="55"/>
  <c r="H39" i="55"/>
  <c r="Z41" i="55"/>
  <c r="AA14" i="55"/>
  <c r="AA6" i="55"/>
  <c r="AA42" i="55"/>
  <c r="Z50" i="55"/>
  <c r="AH38" i="55"/>
  <c r="AH53" i="55" s="1"/>
  <c r="I53" i="55"/>
  <c r="AA9" i="55"/>
  <c r="Z26" i="55"/>
  <c r="Y38" i="55"/>
  <c r="AA38" i="55" s="1"/>
  <c r="O53" i="55"/>
  <c r="O54" i="55" s="1"/>
  <c r="Z49" i="55"/>
  <c r="AC53" i="55"/>
  <c r="AC54" i="55" s="1"/>
  <c r="AD53" i="55"/>
  <c r="AD54" i="55" s="1"/>
  <c r="AH39" i="55"/>
  <c r="Z33" i="55"/>
  <c r="AE53" i="55"/>
  <c r="AE54" i="55" s="1"/>
  <c r="X53" i="54"/>
  <c r="X54" i="54" s="1"/>
  <c r="I53" i="54"/>
  <c r="P53" i="54" s="1"/>
  <c r="Q39" i="54"/>
  <c r="AH17" i="54"/>
  <c r="AA9" i="54"/>
  <c r="AA47" i="54"/>
  <c r="AC53" i="54"/>
  <c r="AC54" i="54" s="1"/>
  <c r="AA15" i="54"/>
  <c r="AA42" i="54"/>
  <c r="Z41" i="54"/>
  <c r="AA48" i="54"/>
  <c r="AA19" i="54"/>
  <c r="Z24" i="54"/>
  <c r="Y17" i="54"/>
  <c r="Z17" i="54" s="1"/>
  <c r="Q17" i="54"/>
  <c r="AH38" i="54"/>
  <c r="AH53" i="54" s="1"/>
  <c r="AH54" i="54" s="1"/>
  <c r="AD53" i="54"/>
  <c r="AD54" i="54" s="1"/>
  <c r="AA31" i="54"/>
  <c r="H39" i="54"/>
  <c r="AH38" i="53"/>
  <c r="AA21" i="53"/>
  <c r="AA31" i="53"/>
  <c r="AD53" i="53"/>
  <c r="AD54" i="53" s="1"/>
  <c r="AE53" i="53"/>
  <c r="AE54" i="53" s="1"/>
  <c r="AA37" i="53"/>
  <c r="AA42" i="53"/>
  <c r="Z49" i="53"/>
  <c r="Z15" i="53"/>
  <c r="AA33" i="53"/>
  <c r="S38" i="53"/>
  <c r="AA48" i="53"/>
  <c r="AA19" i="53"/>
  <c r="I53" i="53"/>
  <c r="H53" i="53" s="1"/>
  <c r="AA27" i="53"/>
  <c r="Y17" i="53"/>
  <c r="AA17" i="53" s="1"/>
  <c r="AH17" i="53"/>
  <c r="X53" i="53"/>
  <c r="X54" i="53" s="1"/>
  <c r="AH39" i="53"/>
  <c r="R38" i="52"/>
  <c r="Z9" i="52"/>
  <c r="AA25" i="52"/>
  <c r="AA14" i="52"/>
  <c r="Z19" i="52"/>
  <c r="AA33" i="52"/>
  <c r="AH17" i="52"/>
  <c r="Y17" i="52"/>
  <c r="AA17" i="52" s="1"/>
  <c r="Z13" i="52"/>
  <c r="Z41" i="52"/>
  <c r="Z48" i="52"/>
  <c r="O54" i="52"/>
  <c r="I53" i="52"/>
  <c r="P53" i="52" s="1"/>
  <c r="T38" i="52"/>
  <c r="AA44" i="52"/>
  <c r="AA8" i="52"/>
  <c r="AC53" i="52"/>
  <c r="AC54" i="52" s="1"/>
  <c r="AH39" i="52"/>
  <c r="AE53" i="52"/>
  <c r="AE54" i="52" s="1"/>
  <c r="AA50" i="52"/>
  <c r="AJ39" i="51"/>
  <c r="P54" i="51"/>
  <c r="P55" i="51" s="1"/>
  <c r="U17" i="51"/>
  <c r="I54" i="51"/>
  <c r="AB51" i="51"/>
  <c r="AB21" i="51"/>
  <c r="AA24" i="51"/>
  <c r="AB44" i="51"/>
  <c r="AA9" i="51"/>
  <c r="AF54" i="51"/>
  <c r="AF55" i="51" s="1"/>
  <c r="AB13" i="51"/>
  <c r="C54" i="51"/>
  <c r="C55" i="51" s="1"/>
  <c r="I54" i="50"/>
  <c r="P54" i="50" s="1"/>
  <c r="Q40" i="50"/>
  <c r="Z15" i="50"/>
  <c r="AA24" i="50"/>
  <c r="Y17" i="50"/>
  <c r="Z17" i="50" s="1"/>
  <c r="Q17" i="50"/>
  <c r="AA33" i="50"/>
  <c r="Z8" i="50"/>
  <c r="AE54" i="50"/>
  <c r="AE55" i="50" s="1"/>
  <c r="Z14" i="50"/>
  <c r="AF54" i="50"/>
  <c r="AF55" i="50" s="1"/>
  <c r="AH39" i="50"/>
  <c r="AH54" i="50" s="1"/>
  <c r="AH55" i="50" s="1"/>
  <c r="AA26" i="50"/>
  <c r="AG54" i="50"/>
  <c r="AG55" i="50" s="1"/>
  <c r="AA31" i="50"/>
  <c r="AA43" i="50"/>
  <c r="AA48" i="50"/>
  <c r="Z7" i="50"/>
  <c r="AA37" i="50"/>
  <c r="AA42" i="50"/>
  <c r="Z13" i="50"/>
  <c r="AA20" i="50"/>
  <c r="Q39" i="50"/>
  <c r="G40" i="50"/>
  <c r="AA38" i="50"/>
  <c r="AA18" i="50"/>
  <c r="AA25" i="50"/>
  <c r="X55" i="49"/>
  <c r="X56" i="49" s="1"/>
  <c r="I55" i="49"/>
  <c r="AH40" i="49"/>
  <c r="Z6" i="49"/>
  <c r="Z15" i="49"/>
  <c r="AA20" i="49"/>
  <c r="AA38" i="49"/>
  <c r="AH17" i="49"/>
  <c r="AE55" i="49"/>
  <c r="AE56" i="49" s="1"/>
  <c r="AA44" i="49"/>
  <c r="Z14" i="49"/>
  <c r="Z19" i="49"/>
  <c r="R39" i="49"/>
  <c r="R17" i="49"/>
  <c r="S39" i="49"/>
  <c r="Z13" i="49"/>
  <c r="H39" i="49"/>
  <c r="AH39" i="49"/>
  <c r="AA33" i="49"/>
  <c r="I55" i="48"/>
  <c r="G40" i="48"/>
  <c r="AI55" i="48"/>
  <c r="AI56" i="48" s="1"/>
  <c r="AJ39" i="48"/>
  <c r="R39" i="48"/>
  <c r="AJ17" i="48"/>
  <c r="AJ40" i="48"/>
  <c r="AE55" i="48"/>
  <c r="AE56" i="48" s="1"/>
  <c r="T39" i="48"/>
  <c r="AD55" i="48"/>
  <c r="AD56" i="48" s="1"/>
  <c r="I54" i="47"/>
  <c r="C54" i="47"/>
  <c r="H39" i="47"/>
  <c r="E54" i="47"/>
  <c r="Q39" i="47"/>
  <c r="R40" i="47"/>
  <c r="AH17" i="47"/>
  <c r="S39" i="47"/>
  <c r="T39" i="47"/>
  <c r="Y40" i="47"/>
  <c r="AH40" i="47"/>
  <c r="AH39" i="47"/>
  <c r="K13" i="30"/>
  <c r="K12" i="30"/>
  <c r="Z18" i="57"/>
  <c r="Z24" i="57"/>
  <c r="Z30" i="57"/>
  <c r="Z36" i="57"/>
  <c r="Z41" i="57"/>
  <c r="Z47" i="57"/>
  <c r="Z6" i="57"/>
  <c r="Z12" i="57"/>
  <c r="Y38" i="57"/>
  <c r="G39" i="57"/>
  <c r="Z23" i="57"/>
  <c r="Z29" i="57"/>
  <c r="Z35" i="57"/>
  <c r="Z40" i="57"/>
  <c r="Z46" i="57"/>
  <c r="Z52" i="57"/>
  <c r="Z5" i="57"/>
  <c r="Z11" i="57"/>
  <c r="Q17" i="57"/>
  <c r="R17" i="57"/>
  <c r="Z22" i="57"/>
  <c r="Z28" i="57"/>
  <c r="Z34" i="57"/>
  <c r="G38" i="57"/>
  <c r="Z45" i="57"/>
  <c r="Z51" i="57"/>
  <c r="S17" i="57"/>
  <c r="H38" i="57"/>
  <c r="Q39" i="57"/>
  <c r="T17" i="57"/>
  <c r="R39" i="57"/>
  <c r="Z9" i="57"/>
  <c r="Z15" i="57"/>
  <c r="S39" i="57"/>
  <c r="Q38" i="57"/>
  <c r="T39" i="57"/>
  <c r="Z49" i="57"/>
  <c r="Z8" i="57"/>
  <c r="Z14" i="57"/>
  <c r="R38" i="57"/>
  <c r="S38" i="57"/>
  <c r="AA39" i="56"/>
  <c r="G17" i="56"/>
  <c r="T38" i="56"/>
  <c r="H17" i="56"/>
  <c r="AA52" i="56"/>
  <c r="R17" i="56"/>
  <c r="Z51" i="56"/>
  <c r="Z23" i="56"/>
  <c r="Z35" i="56"/>
  <c r="Z40" i="56"/>
  <c r="Z46" i="56"/>
  <c r="Q17" i="56"/>
  <c r="AA29" i="56"/>
  <c r="AA5" i="56"/>
  <c r="AA11" i="56"/>
  <c r="Z22" i="56"/>
  <c r="Z28" i="56"/>
  <c r="G38" i="56"/>
  <c r="Z45" i="56"/>
  <c r="Z10" i="56"/>
  <c r="Z16" i="56"/>
  <c r="S17" i="56"/>
  <c r="AA34" i="56"/>
  <c r="H38" i="56"/>
  <c r="Q39" i="56"/>
  <c r="C53" i="56"/>
  <c r="C54" i="56" s="1"/>
  <c r="T17" i="56"/>
  <c r="R39" i="56"/>
  <c r="D53" i="56"/>
  <c r="D54" i="56" s="1"/>
  <c r="S39" i="56"/>
  <c r="T39" i="56"/>
  <c r="Z8" i="56"/>
  <c r="Z14" i="56"/>
  <c r="R38" i="56"/>
  <c r="E54" i="55"/>
  <c r="T38" i="55"/>
  <c r="H17" i="55"/>
  <c r="Z23" i="55"/>
  <c r="Z29" i="55"/>
  <c r="Z35" i="55"/>
  <c r="Z40" i="55"/>
  <c r="Z46" i="55"/>
  <c r="Z52" i="55"/>
  <c r="Z5" i="55"/>
  <c r="Z11" i="55"/>
  <c r="Q17" i="55"/>
  <c r="R17" i="55"/>
  <c r="Z22" i="55"/>
  <c r="Z28" i="55"/>
  <c r="Z34" i="55"/>
  <c r="G38" i="55"/>
  <c r="Z45" i="55"/>
  <c r="Z51" i="55"/>
  <c r="Z10" i="55"/>
  <c r="Z16" i="55"/>
  <c r="S17" i="55"/>
  <c r="H38" i="55"/>
  <c r="Q39" i="55"/>
  <c r="T17" i="55"/>
  <c r="R39" i="55"/>
  <c r="D53" i="55"/>
  <c r="D54" i="55" s="1"/>
  <c r="S39" i="55"/>
  <c r="T39" i="55"/>
  <c r="Y39" i="55"/>
  <c r="E54" i="54"/>
  <c r="G17" i="54"/>
  <c r="T38" i="54"/>
  <c r="Z6" i="54"/>
  <c r="Z12" i="54"/>
  <c r="Y38" i="54"/>
  <c r="G39" i="54"/>
  <c r="Z35" i="54"/>
  <c r="Z40" i="54"/>
  <c r="Z46" i="54"/>
  <c r="Z11" i="54"/>
  <c r="AA23" i="54"/>
  <c r="AA29" i="54"/>
  <c r="AA5" i="54"/>
  <c r="R17" i="54"/>
  <c r="Z22" i="54"/>
  <c r="Z28" i="54"/>
  <c r="Z34" i="54"/>
  <c r="G38" i="54"/>
  <c r="Z45" i="54"/>
  <c r="Z10" i="54"/>
  <c r="Z16" i="54"/>
  <c r="S17" i="54"/>
  <c r="H38" i="54"/>
  <c r="AA51" i="54"/>
  <c r="C53" i="54"/>
  <c r="C54" i="54" s="1"/>
  <c r="T17" i="54"/>
  <c r="Z21" i="54"/>
  <c r="Z27" i="54"/>
  <c r="Z33" i="54"/>
  <c r="R39" i="54"/>
  <c r="Z44" i="54"/>
  <c r="Z50" i="54"/>
  <c r="D53" i="54"/>
  <c r="D54" i="54" s="1"/>
  <c r="S39" i="54"/>
  <c r="Z52" i="54"/>
  <c r="Z20" i="54"/>
  <c r="Z26" i="54"/>
  <c r="Z32" i="54"/>
  <c r="T39" i="54"/>
  <c r="Z43" i="54"/>
  <c r="Z49" i="54"/>
  <c r="Z8" i="54"/>
  <c r="Z14" i="54"/>
  <c r="Y39" i="54"/>
  <c r="E54" i="53"/>
  <c r="AA18" i="53"/>
  <c r="AA6" i="53"/>
  <c r="AA12" i="53"/>
  <c r="Z23" i="53"/>
  <c r="Z29" i="53"/>
  <c r="Z35" i="53"/>
  <c r="H39" i="53"/>
  <c r="Z40" i="53"/>
  <c r="Z52" i="53"/>
  <c r="Z47" i="53"/>
  <c r="Z24" i="53"/>
  <c r="Z36" i="53"/>
  <c r="Y38" i="53"/>
  <c r="AA41" i="53"/>
  <c r="Z11" i="53"/>
  <c r="R17" i="53"/>
  <c r="G38" i="53"/>
  <c r="Z45" i="53"/>
  <c r="Z10" i="53"/>
  <c r="Z16" i="53"/>
  <c r="S17" i="53"/>
  <c r="AA22" i="53"/>
  <c r="AA28" i="53"/>
  <c r="AA34" i="53"/>
  <c r="H38" i="53"/>
  <c r="Q39" i="53"/>
  <c r="AA51" i="53"/>
  <c r="C53" i="53"/>
  <c r="C54" i="53" s="1"/>
  <c r="Z30" i="53"/>
  <c r="AA46" i="53"/>
  <c r="AA5" i="53"/>
  <c r="T17" i="53"/>
  <c r="R39" i="53"/>
  <c r="D53" i="53"/>
  <c r="D54" i="53" s="1"/>
  <c r="Q17" i="53"/>
  <c r="S39" i="53"/>
  <c r="Z20" i="53"/>
  <c r="Z32" i="53"/>
  <c r="Q38" i="53"/>
  <c r="T39" i="53"/>
  <c r="Z8" i="53"/>
  <c r="Z14" i="53"/>
  <c r="Y39" i="53"/>
  <c r="AD54" i="52"/>
  <c r="AA30" i="52"/>
  <c r="Z30" i="52"/>
  <c r="Z18" i="52"/>
  <c r="E54" i="52"/>
  <c r="AA12" i="52"/>
  <c r="Z12" i="52"/>
  <c r="AH38" i="52"/>
  <c r="I54" i="52"/>
  <c r="P54" i="52" s="1"/>
  <c r="Y53" i="52"/>
  <c r="AA36" i="52"/>
  <c r="Z36" i="52"/>
  <c r="AA6" i="52"/>
  <c r="Z6" i="52"/>
  <c r="Z24" i="52"/>
  <c r="AA47" i="52"/>
  <c r="Z47" i="52"/>
  <c r="Y38" i="52"/>
  <c r="G39" i="52"/>
  <c r="Z23" i="52"/>
  <c r="Z29" i="52"/>
  <c r="Z35" i="52"/>
  <c r="Z40" i="52"/>
  <c r="Z46" i="52"/>
  <c r="Z52" i="52"/>
  <c r="Z5" i="52"/>
  <c r="Z11" i="52"/>
  <c r="Q17" i="52"/>
  <c r="R17" i="52"/>
  <c r="Z22" i="52"/>
  <c r="Z28" i="52"/>
  <c r="Z34" i="52"/>
  <c r="G38" i="52"/>
  <c r="Z45" i="52"/>
  <c r="Z51" i="52"/>
  <c r="Z10" i="52"/>
  <c r="Z16" i="52"/>
  <c r="S17" i="52"/>
  <c r="H38" i="52"/>
  <c r="Q39" i="52"/>
  <c r="C53" i="52"/>
  <c r="C54" i="52" s="1"/>
  <c r="T17" i="52"/>
  <c r="R39" i="52"/>
  <c r="D53" i="52"/>
  <c r="S39" i="52"/>
  <c r="Z26" i="52"/>
  <c r="Z32" i="52"/>
  <c r="T39" i="52"/>
  <c r="Z43" i="52"/>
  <c r="Z20" i="52"/>
  <c r="Z49" i="52"/>
  <c r="Y39" i="52"/>
  <c r="AJ17" i="51"/>
  <c r="AB19" i="51"/>
  <c r="T40" i="51"/>
  <c r="AB12" i="51"/>
  <c r="AA12" i="51"/>
  <c r="AA26" i="51"/>
  <c r="AA37" i="51"/>
  <c r="AJ40" i="51"/>
  <c r="AB43" i="51"/>
  <c r="AA50" i="51"/>
  <c r="AB20" i="51"/>
  <c r="AA30" i="51"/>
  <c r="AA18" i="51"/>
  <c r="AB38" i="51"/>
  <c r="AA8" i="51"/>
  <c r="AB6" i="51"/>
  <c r="AA6" i="51"/>
  <c r="AA14" i="51"/>
  <c r="AB31" i="51"/>
  <c r="H40" i="51"/>
  <c r="G40" i="51"/>
  <c r="Y54" i="51"/>
  <c r="Y55" i="51" s="1"/>
  <c r="Z39" i="51"/>
  <c r="AB42" i="51"/>
  <c r="AA42" i="51"/>
  <c r="AB49" i="51"/>
  <c r="AB48" i="51"/>
  <c r="AA48" i="51"/>
  <c r="AA23" i="51"/>
  <c r="AA29" i="51"/>
  <c r="AA36" i="51"/>
  <c r="AA41" i="51"/>
  <c r="AA47" i="51"/>
  <c r="AA53" i="51"/>
  <c r="AA5" i="51"/>
  <c r="AA11" i="51"/>
  <c r="R17" i="51"/>
  <c r="S17" i="51"/>
  <c r="AA22" i="51"/>
  <c r="AA28" i="51"/>
  <c r="AA35" i="51"/>
  <c r="G39" i="51"/>
  <c r="AA46" i="51"/>
  <c r="AA52" i="51"/>
  <c r="AA10" i="51"/>
  <c r="AA16" i="51"/>
  <c r="T17" i="51"/>
  <c r="R40" i="51"/>
  <c r="S40" i="51"/>
  <c r="D54" i="51"/>
  <c r="E55" i="50"/>
  <c r="G17" i="50"/>
  <c r="T39" i="50"/>
  <c r="Z23" i="50"/>
  <c r="Z36" i="50"/>
  <c r="Z41" i="50"/>
  <c r="Z47" i="50"/>
  <c r="Z53" i="50"/>
  <c r="Z5" i="50"/>
  <c r="Z11" i="50"/>
  <c r="AA29" i="50"/>
  <c r="R17" i="50"/>
  <c r="Z22" i="50"/>
  <c r="Z28" i="50"/>
  <c r="Z35" i="50"/>
  <c r="G39" i="50"/>
  <c r="Z46" i="50"/>
  <c r="Z10" i="50"/>
  <c r="S17" i="50"/>
  <c r="H39" i="50"/>
  <c r="AA52" i="50"/>
  <c r="C54" i="50"/>
  <c r="C55" i="50" s="1"/>
  <c r="AA16" i="50"/>
  <c r="T17" i="50"/>
  <c r="Z21" i="50"/>
  <c r="Z27" i="50"/>
  <c r="Z34" i="50"/>
  <c r="R40" i="50"/>
  <c r="Z45" i="50"/>
  <c r="Z51" i="50"/>
  <c r="D54" i="50"/>
  <c r="D55" i="50" s="1"/>
  <c r="S40" i="50"/>
  <c r="T40" i="50"/>
  <c r="Y40" i="50"/>
  <c r="H17" i="49"/>
  <c r="Z18" i="49"/>
  <c r="Z24" i="49"/>
  <c r="Z30" i="49"/>
  <c r="Z37" i="49"/>
  <c r="Z42" i="49"/>
  <c r="Z48" i="49"/>
  <c r="Z41" i="49"/>
  <c r="Q17" i="49"/>
  <c r="AA47" i="49"/>
  <c r="AA11" i="49"/>
  <c r="Z22" i="49"/>
  <c r="G39" i="49"/>
  <c r="Z10" i="49"/>
  <c r="Z16" i="49"/>
  <c r="S17" i="49"/>
  <c r="AA28" i="49"/>
  <c r="AA35" i="49"/>
  <c r="C55" i="49"/>
  <c r="C56" i="49" s="1"/>
  <c r="T17" i="49"/>
  <c r="Z21" i="49"/>
  <c r="Z27" i="49"/>
  <c r="Z34" i="49"/>
  <c r="R40" i="49"/>
  <c r="Z45" i="49"/>
  <c r="Z51" i="49"/>
  <c r="D55" i="49"/>
  <c r="Z53" i="49"/>
  <c r="S40" i="49"/>
  <c r="E55" i="49"/>
  <c r="AA23" i="49"/>
  <c r="AA36" i="49"/>
  <c r="Q40" i="49"/>
  <c r="AA46" i="49"/>
  <c r="Y17" i="49"/>
  <c r="T40" i="49"/>
  <c r="Z29" i="49"/>
  <c r="Z54" i="49"/>
  <c r="Y40" i="49"/>
  <c r="S39" i="48"/>
  <c r="U39" i="48"/>
  <c r="G39" i="48"/>
  <c r="H39" i="48"/>
  <c r="R40" i="48"/>
  <c r="C55" i="48"/>
  <c r="C56" i="48" s="1"/>
  <c r="S40" i="48"/>
  <c r="D55" i="48"/>
  <c r="D56" i="48" s="1"/>
  <c r="T40" i="48"/>
  <c r="U40" i="48"/>
  <c r="H40" i="47"/>
  <c r="G40" i="47"/>
  <c r="S40" i="47"/>
  <c r="X54" i="47"/>
  <c r="X55" i="47" s="1"/>
  <c r="Y39" i="47"/>
  <c r="D54" i="47"/>
  <c r="G39" i="47"/>
  <c r="Q40" i="47"/>
  <c r="S10" i="30"/>
  <c r="R10" i="30"/>
  <c r="Q10" i="30"/>
  <c r="S8" i="30"/>
  <c r="R8" i="30"/>
  <c r="Q8" i="30"/>
  <c r="S6" i="30"/>
  <c r="R6" i="30"/>
  <c r="Q6" i="30"/>
  <c r="O10" i="30"/>
  <c r="N10" i="30"/>
  <c r="M10" i="30"/>
  <c r="O8" i="30"/>
  <c r="N8" i="30"/>
  <c r="M8" i="30"/>
  <c r="O6" i="30"/>
  <c r="N6" i="30"/>
  <c r="M6" i="30"/>
  <c r="T9" i="30"/>
  <c r="T7" i="30"/>
  <c r="T5" i="30"/>
  <c r="P9" i="30"/>
  <c r="P7" i="30"/>
  <c r="P5" i="30"/>
  <c r="F10" i="30"/>
  <c r="E10" i="30"/>
  <c r="D10" i="30"/>
  <c r="F8" i="30"/>
  <c r="E8" i="30"/>
  <c r="D8" i="30"/>
  <c r="F6" i="30"/>
  <c r="E6" i="30"/>
  <c r="D6" i="30"/>
  <c r="AA39" i="50" l="1"/>
  <c r="V486" i="30"/>
  <c r="U466" i="30"/>
  <c r="V39" i="48"/>
  <c r="AH55" i="49"/>
  <c r="U469" i="30"/>
  <c r="U467" i="30"/>
  <c r="U468" i="30"/>
  <c r="W40" i="51"/>
  <c r="U39" i="50"/>
  <c r="AA17" i="51"/>
  <c r="V457" i="30"/>
  <c r="V458" i="30"/>
  <c r="V459" i="30"/>
  <c r="V489" i="30"/>
  <c r="V488" i="30"/>
  <c r="V487" i="30"/>
  <c r="AG6" i="30"/>
  <c r="AH6" i="30"/>
  <c r="AH8" i="30"/>
  <c r="AG8" i="30"/>
  <c r="AG10" i="30"/>
  <c r="AH10" i="30"/>
  <c r="AE6" i="30"/>
  <c r="AF6" i="30"/>
  <c r="AF8" i="30"/>
  <c r="AF10" i="30"/>
  <c r="AE8" i="30"/>
  <c r="AE10" i="30"/>
  <c r="AB6" i="30"/>
  <c r="AC6" i="30"/>
  <c r="AD6" i="30"/>
  <c r="AB8" i="30"/>
  <c r="AC8" i="30"/>
  <c r="AD8" i="30"/>
  <c r="AD10" i="30"/>
  <c r="AC10" i="30"/>
  <c r="AB10" i="30"/>
  <c r="AA6" i="30"/>
  <c r="Z6" i="30"/>
  <c r="Z8" i="30"/>
  <c r="AA8" i="30"/>
  <c r="Z10" i="30"/>
  <c r="AA10" i="30"/>
  <c r="W6" i="30"/>
  <c r="Y6" i="30"/>
  <c r="X6" i="30"/>
  <c r="W8" i="30"/>
  <c r="Y8" i="30"/>
  <c r="X8" i="30"/>
  <c r="W10" i="30"/>
  <c r="Y10" i="30"/>
  <c r="X10" i="30"/>
  <c r="AA39" i="48"/>
  <c r="AB39" i="48"/>
  <c r="AA40" i="48"/>
  <c r="AB40" i="48"/>
  <c r="Q55" i="48"/>
  <c r="W55" i="48" s="1"/>
  <c r="Z17" i="55"/>
  <c r="Z39" i="47"/>
  <c r="AA39" i="47"/>
  <c r="AA40" i="47"/>
  <c r="Z40" i="47"/>
  <c r="Z39" i="57"/>
  <c r="Z17" i="53"/>
  <c r="I54" i="53"/>
  <c r="P54" i="53" s="1"/>
  <c r="V54" i="53" s="1"/>
  <c r="W40" i="48"/>
  <c r="V40" i="48"/>
  <c r="I54" i="57"/>
  <c r="P54" i="57" s="1"/>
  <c r="S53" i="57"/>
  <c r="H53" i="57"/>
  <c r="I54" i="54"/>
  <c r="P54" i="54" s="1"/>
  <c r="V54" i="54" s="1"/>
  <c r="G53" i="52"/>
  <c r="H53" i="52"/>
  <c r="V38" i="52"/>
  <c r="U38" i="52"/>
  <c r="W39" i="51"/>
  <c r="V39" i="51"/>
  <c r="W17" i="51"/>
  <c r="V17" i="51"/>
  <c r="AA17" i="50"/>
  <c r="G54" i="47"/>
  <c r="T54" i="47"/>
  <c r="T53" i="57"/>
  <c r="D54" i="57"/>
  <c r="D54" i="52"/>
  <c r="T54" i="52" s="1"/>
  <c r="V53" i="52"/>
  <c r="U53" i="52"/>
  <c r="D55" i="51"/>
  <c r="U40" i="49"/>
  <c r="Z39" i="49"/>
  <c r="V39" i="49"/>
  <c r="U39" i="49"/>
  <c r="Y55" i="49"/>
  <c r="AA55" i="49" s="1"/>
  <c r="D56" i="49"/>
  <c r="V39" i="57"/>
  <c r="U39" i="57"/>
  <c r="Y53" i="57"/>
  <c r="AA53" i="57" s="1"/>
  <c r="V38" i="57"/>
  <c r="U38" i="57"/>
  <c r="V53" i="57"/>
  <c r="U53" i="57"/>
  <c r="G53" i="57"/>
  <c r="R53" i="57"/>
  <c r="V17" i="57"/>
  <c r="U17" i="57"/>
  <c r="V38" i="56"/>
  <c r="U38" i="56"/>
  <c r="V53" i="56"/>
  <c r="U53" i="56"/>
  <c r="G53" i="56"/>
  <c r="H53" i="56"/>
  <c r="Y53" i="56"/>
  <c r="AA53" i="56" s="1"/>
  <c r="I54" i="56"/>
  <c r="P54" i="56" s="1"/>
  <c r="V39" i="56"/>
  <c r="U39" i="56"/>
  <c r="V17" i="55"/>
  <c r="U17" i="55"/>
  <c r="I54" i="55"/>
  <c r="P54" i="55" s="1"/>
  <c r="P53" i="55"/>
  <c r="G53" i="55"/>
  <c r="H53" i="55"/>
  <c r="AH54" i="55"/>
  <c r="Z38" i="55"/>
  <c r="V53" i="54"/>
  <c r="U53" i="54"/>
  <c r="Y53" i="54"/>
  <c r="Z53" i="54" s="1"/>
  <c r="AA17" i="54"/>
  <c r="G53" i="54"/>
  <c r="H53" i="54"/>
  <c r="V17" i="54"/>
  <c r="V38" i="54"/>
  <c r="U38" i="54"/>
  <c r="V17" i="53"/>
  <c r="U17" i="53"/>
  <c r="V39" i="53"/>
  <c r="U39" i="53"/>
  <c r="Z17" i="52"/>
  <c r="V17" i="50"/>
  <c r="U17" i="50"/>
  <c r="V54" i="50"/>
  <c r="U54" i="50"/>
  <c r="I55" i="50"/>
  <c r="P55" i="50" s="1"/>
  <c r="Y54" i="50"/>
  <c r="Z54" i="50" s="1"/>
  <c r="G54" i="50"/>
  <c r="H54" i="50"/>
  <c r="P55" i="49"/>
  <c r="U55" i="49" s="1"/>
  <c r="I56" i="49"/>
  <c r="P56" i="49" s="1"/>
  <c r="H55" i="48"/>
  <c r="G55" i="48"/>
  <c r="V39" i="47"/>
  <c r="U39" i="47"/>
  <c r="V40" i="47"/>
  <c r="U40" i="47"/>
  <c r="Q54" i="47"/>
  <c r="T55" i="48"/>
  <c r="O55" i="47"/>
  <c r="P54" i="47"/>
  <c r="Q53" i="57"/>
  <c r="C54" i="57"/>
  <c r="Q54" i="57" s="1"/>
  <c r="Q53" i="56"/>
  <c r="AH53" i="53"/>
  <c r="AH54" i="53" s="1"/>
  <c r="S53" i="53"/>
  <c r="G53" i="53"/>
  <c r="P53" i="53"/>
  <c r="Q53" i="53"/>
  <c r="R54" i="50"/>
  <c r="Q55" i="49"/>
  <c r="AA40" i="51"/>
  <c r="I55" i="51"/>
  <c r="Q55" i="51" s="1"/>
  <c r="Q54" i="51"/>
  <c r="V54" i="51" s="1"/>
  <c r="AJ54" i="51"/>
  <c r="AJ55" i="51" s="1"/>
  <c r="S54" i="51"/>
  <c r="T54" i="51"/>
  <c r="U54" i="51"/>
  <c r="H54" i="51"/>
  <c r="Z54" i="51"/>
  <c r="AA54" i="51" s="1"/>
  <c r="G54" i="51"/>
  <c r="AJ55" i="48"/>
  <c r="AJ56" i="48" s="1"/>
  <c r="U55" i="48"/>
  <c r="Z55" i="48"/>
  <c r="E56" i="48"/>
  <c r="T13" i="30"/>
  <c r="P12" i="30"/>
  <c r="P11" i="30"/>
  <c r="U9" i="30"/>
  <c r="T11" i="30"/>
  <c r="T12" i="30"/>
  <c r="P13" i="30"/>
  <c r="R54" i="47"/>
  <c r="C55" i="47"/>
  <c r="AH56" i="49"/>
  <c r="Z17" i="57"/>
  <c r="AH54" i="57"/>
  <c r="Z17" i="56"/>
  <c r="Z38" i="56"/>
  <c r="AH53" i="56"/>
  <c r="AH54" i="56" s="1"/>
  <c r="S53" i="55"/>
  <c r="Y53" i="55"/>
  <c r="AA53" i="55" s="1"/>
  <c r="T53" i="55"/>
  <c r="R53" i="54"/>
  <c r="Q53" i="54"/>
  <c r="Y53" i="53"/>
  <c r="AA53" i="53" s="1"/>
  <c r="R53" i="53"/>
  <c r="AH53" i="52"/>
  <c r="AH54" i="52" s="1"/>
  <c r="T53" i="52"/>
  <c r="R54" i="51"/>
  <c r="Q54" i="50"/>
  <c r="S55" i="48"/>
  <c r="R55" i="48"/>
  <c r="AH54" i="47"/>
  <c r="AH55" i="47" s="1"/>
  <c r="H54" i="47"/>
  <c r="E55" i="47"/>
  <c r="U7" i="30"/>
  <c r="T6" i="30"/>
  <c r="T10" i="30"/>
  <c r="T8" i="30"/>
  <c r="U5" i="30"/>
  <c r="P10" i="30"/>
  <c r="P6" i="30"/>
  <c r="P8" i="30"/>
  <c r="AA38" i="57"/>
  <c r="Z38" i="57"/>
  <c r="T53" i="56"/>
  <c r="R53" i="56"/>
  <c r="S53" i="56"/>
  <c r="Q53" i="55"/>
  <c r="R53" i="55"/>
  <c r="AA39" i="55"/>
  <c r="Z39" i="55"/>
  <c r="S53" i="54"/>
  <c r="T53" i="54"/>
  <c r="AA38" i="54"/>
  <c r="Z38" i="54"/>
  <c r="AA39" i="54"/>
  <c r="Z39" i="54"/>
  <c r="R54" i="53"/>
  <c r="T54" i="53"/>
  <c r="AA39" i="53"/>
  <c r="Z39" i="53"/>
  <c r="T53" i="53"/>
  <c r="AA38" i="53"/>
  <c r="Z38" i="53"/>
  <c r="R54" i="52"/>
  <c r="Q54" i="52"/>
  <c r="Y54" i="52"/>
  <c r="Q53" i="52"/>
  <c r="AA53" i="52"/>
  <c r="Z53" i="52"/>
  <c r="R53" i="52"/>
  <c r="AA39" i="52"/>
  <c r="Z39" i="52"/>
  <c r="H54" i="52"/>
  <c r="G54" i="52"/>
  <c r="AA38" i="52"/>
  <c r="Z38" i="52"/>
  <c r="S53" i="52"/>
  <c r="AB39" i="51"/>
  <c r="AA39" i="51"/>
  <c r="AA40" i="50"/>
  <c r="Z40" i="50"/>
  <c r="T54" i="50"/>
  <c r="S54" i="50"/>
  <c r="H55" i="49"/>
  <c r="E56" i="49"/>
  <c r="G55" i="49"/>
  <c r="T55" i="49"/>
  <c r="AA40" i="49"/>
  <c r="Z40" i="49"/>
  <c r="AA17" i="49"/>
  <c r="Z17" i="49"/>
  <c r="R55" i="49"/>
  <c r="Y54" i="47"/>
  <c r="D55" i="47"/>
  <c r="S54" i="47"/>
  <c r="G10" i="30"/>
  <c r="L10" i="30" s="1"/>
  <c r="G9" i="30"/>
  <c r="G8" i="30"/>
  <c r="L8" i="30" s="1"/>
  <c r="G7" i="30"/>
  <c r="L7" i="30" s="1"/>
  <c r="G6" i="30"/>
  <c r="AH23" i="4"/>
  <c r="Y23" i="4"/>
  <c r="T23" i="4"/>
  <c r="S23" i="4"/>
  <c r="R23" i="4"/>
  <c r="Q23" i="4"/>
  <c r="H23" i="4"/>
  <c r="G23" i="4"/>
  <c r="AH5" i="4"/>
  <c r="AH7" i="4"/>
  <c r="Y30" i="4"/>
  <c r="S5" i="4"/>
  <c r="H15" i="4"/>
  <c r="H14" i="4"/>
  <c r="H13" i="4"/>
  <c r="H12" i="4"/>
  <c r="H11" i="4"/>
  <c r="H9" i="4"/>
  <c r="H8" i="4"/>
  <c r="H7" i="4"/>
  <c r="H5" i="4"/>
  <c r="G15" i="4"/>
  <c r="G14" i="4"/>
  <c r="G13" i="4"/>
  <c r="G12" i="4"/>
  <c r="G11" i="4"/>
  <c r="G9" i="4"/>
  <c r="G8" i="4"/>
  <c r="G7" i="4"/>
  <c r="H52" i="4"/>
  <c r="G52" i="4"/>
  <c r="H51" i="4"/>
  <c r="G51" i="4"/>
  <c r="H50" i="4"/>
  <c r="G50" i="4"/>
  <c r="H49" i="4"/>
  <c r="G49" i="4"/>
  <c r="H48" i="4"/>
  <c r="G48" i="4"/>
  <c r="H47" i="4"/>
  <c r="G47" i="4"/>
  <c r="H46" i="4"/>
  <c r="G46" i="4"/>
  <c r="H45" i="4"/>
  <c r="G45" i="4"/>
  <c r="H44" i="4"/>
  <c r="G44" i="4"/>
  <c r="H43" i="4"/>
  <c r="G43" i="4"/>
  <c r="H42" i="4"/>
  <c r="G42" i="4"/>
  <c r="H41" i="4"/>
  <c r="G41" i="4"/>
  <c r="H40" i="4"/>
  <c r="G40" i="4"/>
  <c r="H37" i="4"/>
  <c r="G37" i="4"/>
  <c r="H36" i="4"/>
  <c r="G36" i="4"/>
  <c r="H35" i="4"/>
  <c r="G35" i="4"/>
  <c r="H34" i="4"/>
  <c r="G34" i="4"/>
  <c r="H33" i="4"/>
  <c r="G33" i="4"/>
  <c r="H32" i="4"/>
  <c r="G32" i="4"/>
  <c r="H31" i="4"/>
  <c r="G31" i="4"/>
  <c r="H30" i="4"/>
  <c r="G30" i="4"/>
  <c r="H28" i="4"/>
  <c r="G28" i="4"/>
  <c r="H26" i="4"/>
  <c r="G26" i="4"/>
  <c r="H24" i="4"/>
  <c r="G24" i="4"/>
  <c r="H22" i="4"/>
  <c r="G22" i="4"/>
  <c r="H21" i="4"/>
  <c r="G21" i="4"/>
  <c r="H20" i="4"/>
  <c r="G20" i="4"/>
  <c r="H19" i="4"/>
  <c r="G19" i="4"/>
  <c r="H18" i="4"/>
  <c r="G18" i="4"/>
  <c r="G5" i="30"/>
  <c r="Y43" i="4"/>
  <c r="T43" i="4"/>
  <c r="T44" i="4"/>
  <c r="T45" i="4"/>
  <c r="T46" i="4"/>
  <c r="S43" i="4"/>
  <c r="S44" i="4"/>
  <c r="R43" i="4"/>
  <c r="R44" i="4"/>
  <c r="R45" i="4"/>
  <c r="Q43" i="4"/>
  <c r="Q44" i="4"/>
  <c r="G55" i="50" l="1"/>
  <c r="Q55" i="50"/>
  <c r="W54" i="51"/>
  <c r="AA55" i="48"/>
  <c r="AB55" i="48"/>
  <c r="V55" i="48"/>
  <c r="AA54" i="47"/>
  <c r="Z54" i="47"/>
  <c r="AA23" i="4"/>
  <c r="Z23" i="4"/>
  <c r="AA30" i="4"/>
  <c r="Z30" i="4"/>
  <c r="G54" i="57"/>
  <c r="H54" i="57"/>
  <c r="Z53" i="57"/>
  <c r="Y54" i="57"/>
  <c r="Z54" i="57" s="1"/>
  <c r="Y54" i="54"/>
  <c r="Z54" i="54" s="1"/>
  <c r="S54" i="54"/>
  <c r="T54" i="54"/>
  <c r="R54" i="54"/>
  <c r="Q54" i="53"/>
  <c r="G54" i="53"/>
  <c r="H54" i="53"/>
  <c r="U54" i="53"/>
  <c r="Y54" i="53"/>
  <c r="AA54" i="53" s="1"/>
  <c r="S54" i="53"/>
  <c r="V54" i="57"/>
  <c r="U54" i="57"/>
  <c r="T54" i="57"/>
  <c r="H54" i="56"/>
  <c r="Q54" i="54"/>
  <c r="H54" i="54"/>
  <c r="U54" i="54"/>
  <c r="R55" i="51"/>
  <c r="S55" i="51"/>
  <c r="U55" i="51"/>
  <c r="G55" i="51"/>
  <c r="H55" i="51"/>
  <c r="Z53" i="56"/>
  <c r="G54" i="54"/>
  <c r="AA53" i="54"/>
  <c r="AA54" i="50"/>
  <c r="Z55" i="49"/>
  <c r="S55" i="50"/>
  <c r="T55" i="50"/>
  <c r="V55" i="49"/>
  <c r="R54" i="55"/>
  <c r="G54" i="55"/>
  <c r="H54" i="55"/>
  <c r="S54" i="55"/>
  <c r="T54" i="55"/>
  <c r="Q54" i="55"/>
  <c r="Y55" i="50"/>
  <c r="AA55" i="50" s="1"/>
  <c r="R55" i="50"/>
  <c r="H55" i="50"/>
  <c r="Y56" i="49"/>
  <c r="Z56" i="49" s="1"/>
  <c r="R56" i="49"/>
  <c r="T56" i="49"/>
  <c r="S54" i="57"/>
  <c r="S54" i="52"/>
  <c r="V54" i="52"/>
  <c r="U54" i="52"/>
  <c r="W55" i="51"/>
  <c r="V55" i="51"/>
  <c r="S56" i="49"/>
  <c r="V56" i="49"/>
  <c r="U56" i="49"/>
  <c r="V54" i="56"/>
  <c r="U54" i="56"/>
  <c r="S54" i="56"/>
  <c r="T54" i="56"/>
  <c r="Y54" i="56"/>
  <c r="Z54" i="56" s="1"/>
  <c r="Q54" i="56"/>
  <c r="R54" i="56"/>
  <c r="G54" i="56"/>
  <c r="V53" i="55"/>
  <c r="U53" i="55"/>
  <c r="V54" i="55"/>
  <c r="U54" i="55"/>
  <c r="Y54" i="55"/>
  <c r="AA54" i="55" s="1"/>
  <c r="V53" i="53"/>
  <c r="U53" i="53"/>
  <c r="T55" i="51"/>
  <c r="Z55" i="51"/>
  <c r="AB55" i="51" s="1"/>
  <c r="V55" i="50"/>
  <c r="U55" i="50"/>
  <c r="Q56" i="49"/>
  <c r="V54" i="47"/>
  <c r="U54" i="47"/>
  <c r="R54" i="57"/>
  <c r="AB54" i="51"/>
  <c r="U13" i="30"/>
  <c r="V7" i="30"/>
  <c r="G13" i="30"/>
  <c r="L9" i="30"/>
  <c r="G12" i="30"/>
  <c r="G11" i="30"/>
  <c r="U8" i="30"/>
  <c r="V8" i="30" s="1"/>
  <c r="U11" i="30"/>
  <c r="U12" i="30"/>
  <c r="Z53" i="55"/>
  <c r="Z53" i="53"/>
  <c r="U6" i="30"/>
  <c r="L6" i="30"/>
  <c r="U10" i="30"/>
  <c r="V10" i="30" s="1"/>
  <c r="L5" i="30"/>
  <c r="AA54" i="57"/>
  <c r="AA54" i="54"/>
  <c r="AA54" i="52"/>
  <c r="Z54" i="52"/>
  <c r="G56" i="49"/>
  <c r="H56" i="49"/>
  <c r="Z54" i="53" l="1"/>
  <c r="Z54" i="55"/>
  <c r="AA56" i="49"/>
  <c r="AA54" i="56"/>
  <c r="AA55" i="51"/>
  <c r="Z55" i="50"/>
  <c r="V9" i="30"/>
  <c r="L12" i="30"/>
  <c r="L11" i="30"/>
  <c r="V5" i="30"/>
  <c r="L13" i="30"/>
  <c r="V6" i="30"/>
  <c r="AH52" i="4"/>
  <c r="Y52" i="4"/>
  <c r="T52" i="4"/>
  <c r="S52" i="4"/>
  <c r="R52" i="4"/>
  <c r="Q52" i="4"/>
  <c r="AH51" i="4"/>
  <c r="Y51" i="4"/>
  <c r="T51" i="4"/>
  <c r="S51" i="4"/>
  <c r="R51" i="4"/>
  <c r="Q51" i="4"/>
  <c r="AH50" i="4"/>
  <c r="Y50" i="4"/>
  <c r="T50" i="4"/>
  <c r="S50" i="4"/>
  <c r="R50" i="4"/>
  <c r="Q50" i="4"/>
  <c r="AH49" i="4"/>
  <c r="Y49" i="4"/>
  <c r="T49" i="4"/>
  <c r="S49" i="4"/>
  <c r="R49" i="4"/>
  <c r="Q49" i="4"/>
  <c r="AH48" i="4"/>
  <c r="Y48" i="4"/>
  <c r="T48" i="4"/>
  <c r="S48" i="4"/>
  <c r="R48" i="4"/>
  <c r="Q48" i="4"/>
  <c r="O39" i="4"/>
  <c r="AH47" i="4"/>
  <c r="Y47" i="4"/>
  <c r="T47" i="4"/>
  <c r="S47" i="4"/>
  <c r="R47" i="4"/>
  <c r="Q47" i="4"/>
  <c r="AH46" i="4"/>
  <c r="Y46" i="4"/>
  <c r="S46" i="4"/>
  <c r="R46" i="4"/>
  <c r="Q46" i="4"/>
  <c r="AH45" i="4"/>
  <c r="Y45" i="4"/>
  <c r="S45" i="4"/>
  <c r="Q45" i="4"/>
  <c r="AH44" i="4"/>
  <c r="Y44" i="4"/>
  <c r="AH43" i="4"/>
  <c r="AH42" i="4"/>
  <c r="Y42" i="4"/>
  <c r="T42" i="4"/>
  <c r="S42" i="4"/>
  <c r="R42" i="4"/>
  <c r="Q42" i="4"/>
  <c r="AH41" i="4"/>
  <c r="Y41" i="4"/>
  <c r="T41" i="4"/>
  <c r="S41" i="4"/>
  <c r="R41" i="4"/>
  <c r="Q41" i="4"/>
  <c r="AH40" i="4"/>
  <c r="Y40" i="4"/>
  <c r="T40" i="4"/>
  <c r="S40" i="4"/>
  <c r="R40" i="4"/>
  <c r="Q40" i="4"/>
  <c r="AG39" i="4"/>
  <c r="AF39" i="4"/>
  <c r="AD39" i="4"/>
  <c r="AC39" i="4"/>
  <c r="X39" i="4"/>
  <c r="I39" i="4"/>
  <c r="P39" i="4" s="1"/>
  <c r="E39" i="4"/>
  <c r="D39" i="4"/>
  <c r="C39" i="4"/>
  <c r="AG38" i="4"/>
  <c r="AE38" i="4"/>
  <c r="AD38" i="4"/>
  <c r="AC38" i="4"/>
  <c r="D38" i="4"/>
  <c r="C38" i="4"/>
  <c r="AH37" i="4"/>
  <c r="Y37" i="4"/>
  <c r="T37" i="4"/>
  <c r="S37" i="4"/>
  <c r="R37" i="4"/>
  <c r="Q37" i="4"/>
  <c r="AH36" i="4"/>
  <c r="Y36" i="4"/>
  <c r="T36" i="4"/>
  <c r="S36" i="4"/>
  <c r="R36" i="4"/>
  <c r="Q36" i="4"/>
  <c r="AH35" i="4"/>
  <c r="Y35" i="4"/>
  <c r="T35" i="4"/>
  <c r="S35" i="4"/>
  <c r="R35" i="4"/>
  <c r="Q35" i="4"/>
  <c r="AH34" i="4"/>
  <c r="Y34" i="4"/>
  <c r="T34" i="4"/>
  <c r="S34" i="4"/>
  <c r="R34" i="4"/>
  <c r="Q34" i="4"/>
  <c r="AH33" i="4"/>
  <c r="Y33" i="4"/>
  <c r="T33" i="4"/>
  <c r="S33" i="4"/>
  <c r="R33" i="4"/>
  <c r="Q33" i="4"/>
  <c r="AH32" i="4"/>
  <c r="Y32" i="4"/>
  <c r="T32" i="4"/>
  <c r="R32" i="4"/>
  <c r="Q32" i="4"/>
  <c r="AH31" i="4"/>
  <c r="Y31" i="4"/>
  <c r="T31" i="4"/>
  <c r="S31" i="4"/>
  <c r="R31" i="4"/>
  <c r="Q31" i="4"/>
  <c r="AH30" i="4"/>
  <c r="AH29" i="4"/>
  <c r="AH28" i="4"/>
  <c r="Y28" i="4"/>
  <c r="T28" i="4"/>
  <c r="S28" i="4"/>
  <c r="R28" i="4"/>
  <c r="Q28" i="4"/>
  <c r="AH27" i="4"/>
  <c r="AH25" i="4"/>
  <c r="AH26" i="4"/>
  <c r="X38" i="4"/>
  <c r="AH24" i="4"/>
  <c r="Y24" i="4"/>
  <c r="T24" i="4"/>
  <c r="S24" i="4"/>
  <c r="R24" i="4"/>
  <c r="Q24" i="4"/>
  <c r="AH22" i="4"/>
  <c r="Y22" i="4"/>
  <c r="T22" i="4"/>
  <c r="S22" i="4"/>
  <c r="R22" i="4"/>
  <c r="Q22" i="4"/>
  <c r="AH21" i="4"/>
  <c r="Y21" i="4"/>
  <c r="T21" i="4"/>
  <c r="S21" i="4"/>
  <c r="R21" i="4"/>
  <c r="Q21" i="4"/>
  <c r="AH20" i="4"/>
  <c r="Y20" i="4"/>
  <c r="T20" i="4"/>
  <c r="S20" i="4"/>
  <c r="R20" i="4"/>
  <c r="Q20" i="4"/>
  <c r="AH19" i="4"/>
  <c r="Y19" i="4"/>
  <c r="T19" i="4"/>
  <c r="S19" i="4"/>
  <c r="R19" i="4"/>
  <c r="Q19" i="4"/>
  <c r="AF38" i="4"/>
  <c r="Y18" i="4"/>
  <c r="T18" i="4"/>
  <c r="S18" i="4"/>
  <c r="R18" i="4"/>
  <c r="Q18" i="4"/>
  <c r="AG17" i="4"/>
  <c r="AF17" i="4"/>
  <c r="AE17" i="4"/>
  <c r="AD17" i="4"/>
  <c r="AC17" i="4"/>
  <c r="X17" i="4"/>
  <c r="O17" i="4"/>
  <c r="E17" i="4"/>
  <c r="D17" i="4"/>
  <c r="C17" i="4"/>
  <c r="AH16" i="4"/>
  <c r="AH15" i="4"/>
  <c r="Y15" i="4"/>
  <c r="AA15" i="4" s="1"/>
  <c r="T15" i="4"/>
  <c r="S15" i="4"/>
  <c r="R15" i="4"/>
  <c r="Q15" i="4"/>
  <c r="AH14" i="4"/>
  <c r="Y14" i="4"/>
  <c r="T14" i="4"/>
  <c r="S14" i="4"/>
  <c r="R14" i="4"/>
  <c r="Q14" i="4"/>
  <c r="AH13" i="4"/>
  <c r="Y13" i="4"/>
  <c r="T13" i="4"/>
  <c r="S13" i="4"/>
  <c r="R13" i="4"/>
  <c r="Q13" i="4"/>
  <c r="Y12" i="4"/>
  <c r="AA12" i="4" s="1"/>
  <c r="T12" i="4"/>
  <c r="S12" i="4"/>
  <c r="R12" i="4"/>
  <c r="Q12" i="4"/>
  <c r="AH11" i="4"/>
  <c r="Y11" i="4"/>
  <c r="AA11" i="4" s="1"/>
  <c r="T11" i="4"/>
  <c r="S11" i="4"/>
  <c r="R11" i="4"/>
  <c r="Q11" i="4"/>
  <c r="AH10" i="4"/>
  <c r="AH9" i="4"/>
  <c r="Y9" i="4"/>
  <c r="AA9" i="4" s="1"/>
  <c r="T9" i="4"/>
  <c r="S9" i="4"/>
  <c r="R9" i="4"/>
  <c r="Q9" i="4"/>
  <c r="AH8" i="4"/>
  <c r="Y8" i="4"/>
  <c r="T8" i="4"/>
  <c r="S8" i="4"/>
  <c r="R8" i="4"/>
  <c r="Q8" i="4"/>
  <c r="Y7" i="4"/>
  <c r="AA7" i="4" s="1"/>
  <c r="T7" i="4"/>
  <c r="S7" i="4"/>
  <c r="R7" i="4"/>
  <c r="Q7" i="4"/>
  <c r="AH6" i="4"/>
  <c r="Y5" i="4"/>
  <c r="AA5" i="4" s="1"/>
  <c r="R5" i="4"/>
  <c r="Q5" i="4"/>
  <c r="AA37" i="4" l="1"/>
  <c r="Z37" i="4"/>
  <c r="AA35" i="4"/>
  <c r="Z35" i="4"/>
  <c r="AA34" i="4"/>
  <c r="Z34" i="4"/>
  <c r="AA33" i="4"/>
  <c r="Z33" i="4"/>
  <c r="Z52" i="4"/>
  <c r="AA52" i="4"/>
  <c r="AA49" i="4"/>
  <c r="Z49" i="4"/>
  <c r="AA31" i="4"/>
  <c r="Z31" i="4"/>
  <c r="AA32" i="4"/>
  <c r="Z32" i="4"/>
  <c r="AA46" i="4"/>
  <c r="Z46" i="4"/>
  <c r="AA50" i="4"/>
  <c r="Z50" i="4"/>
  <c r="AA42" i="4"/>
  <c r="Z42" i="4"/>
  <c r="AA41" i="4"/>
  <c r="Z41" i="4"/>
  <c r="AA40" i="4"/>
  <c r="Z40" i="4"/>
  <c r="Z51" i="4"/>
  <c r="AA51" i="4"/>
  <c r="AA44" i="4"/>
  <c r="Z44" i="4"/>
  <c r="AA48" i="4"/>
  <c r="Z48" i="4"/>
  <c r="U39" i="4"/>
  <c r="V39" i="4"/>
  <c r="AA36" i="4"/>
  <c r="Z36" i="4"/>
  <c r="AA19" i="4"/>
  <c r="Z19" i="4"/>
  <c r="AA21" i="4"/>
  <c r="Z21" i="4"/>
  <c r="AA24" i="4"/>
  <c r="Z24" i="4"/>
  <c r="AA20" i="4"/>
  <c r="Z20" i="4"/>
  <c r="AA18" i="4"/>
  <c r="Z18" i="4"/>
  <c r="AA22" i="4"/>
  <c r="Z22" i="4"/>
  <c r="AA28" i="4"/>
  <c r="Z28" i="4"/>
  <c r="AA14" i="4"/>
  <c r="Z14" i="4"/>
  <c r="AA13" i="4"/>
  <c r="Z13" i="4"/>
  <c r="AA8" i="4"/>
  <c r="Z8" i="4"/>
  <c r="Z12" i="4"/>
  <c r="Z15" i="4"/>
  <c r="Z11" i="4"/>
  <c r="Z9" i="4"/>
  <c r="Z7" i="4"/>
  <c r="Z5" i="4"/>
  <c r="V13" i="30"/>
  <c r="V11" i="30"/>
  <c r="V12" i="30"/>
  <c r="AH17" i="4"/>
  <c r="AH39" i="4"/>
  <c r="X53" i="4"/>
  <c r="X54" i="4" s="1"/>
  <c r="H39" i="4"/>
  <c r="AF53" i="4"/>
  <c r="AF54" i="4" s="1"/>
  <c r="AG53" i="4"/>
  <c r="AG54" i="4" s="1"/>
  <c r="AD53" i="4"/>
  <c r="AD54" i="4" s="1"/>
  <c r="C53" i="4"/>
  <c r="C54" i="4" s="1"/>
  <c r="E38" i="4"/>
  <c r="G39" i="4"/>
  <c r="O38" i="4"/>
  <c r="R39" i="4"/>
  <c r="Q39" i="4"/>
  <c r="Y39" i="4"/>
  <c r="T39" i="4"/>
  <c r="S39" i="4"/>
  <c r="AC53" i="4"/>
  <c r="D53" i="4"/>
  <c r="D54" i="4" s="1"/>
  <c r="Q30" i="4"/>
  <c r="R30" i="4"/>
  <c r="AH38" i="4"/>
  <c r="S30" i="4"/>
  <c r="T30" i="4"/>
  <c r="AE39" i="4"/>
  <c r="AE53" i="4" s="1"/>
  <c r="AE54" i="4" s="1"/>
  <c r="AA39" i="4" l="1"/>
  <c r="Z39" i="4"/>
  <c r="O53" i="4"/>
  <c r="O54" i="4" s="1"/>
  <c r="AH53" i="4"/>
  <c r="AH54" i="4" s="1"/>
  <c r="Y26" i="4"/>
  <c r="S26" i="4"/>
  <c r="R26" i="4"/>
  <c r="Q26" i="4"/>
  <c r="E53" i="4"/>
  <c r="AC54" i="4"/>
  <c r="AA26" i="4" l="1"/>
  <c r="Z26" i="4"/>
  <c r="E54" i="4"/>
  <c r="Y16" i="4" l="1"/>
  <c r="S16" i="4"/>
  <c r="T16" i="4"/>
  <c r="H16" i="4"/>
  <c r="P16" i="4"/>
  <c r="Q16" i="4"/>
  <c r="G16" i="4"/>
  <c r="R16" i="4"/>
  <c r="V16" i="4" l="1"/>
  <c r="U16" i="4"/>
  <c r="AA16" i="4"/>
  <c r="Z16" i="4"/>
  <c r="H6" i="4"/>
  <c r="Q6" i="4"/>
  <c r="R6" i="4"/>
  <c r="S6" i="4"/>
  <c r="P6" i="4"/>
  <c r="T6" i="4"/>
  <c r="G6" i="4"/>
  <c r="I17" i="4"/>
  <c r="P17" i="4" s="1"/>
  <c r="Y10" i="4"/>
  <c r="D54" i="30"/>
  <c r="Q10" i="4"/>
  <c r="R10" i="4"/>
  <c r="S10" i="4"/>
  <c r="T10" i="4"/>
  <c r="H10" i="4"/>
  <c r="G10" i="4"/>
  <c r="P10" i="4"/>
  <c r="W54" i="30" l="1"/>
  <c r="D58" i="30"/>
  <c r="AA10" i="4"/>
  <c r="Z10" i="4"/>
  <c r="V10" i="4"/>
  <c r="U10" i="4"/>
  <c r="V6" i="4"/>
  <c r="U6" i="4"/>
  <c r="AA6" i="4"/>
  <c r="Z6" i="4"/>
  <c r="V17" i="4"/>
  <c r="U17" i="4"/>
  <c r="D55" i="30"/>
  <c r="D435" i="30"/>
  <c r="D495" i="30"/>
  <c r="D56" i="30"/>
  <c r="D57" i="30"/>
  <c r="Y17" i="4"/>
  <c r="H17" i="4"/>
  <c r="Q17" i="4"/>
  <c r="S17" i="4"/>
  <c r="R17" i="4"/>
  <c r="G17" i="4"/>
  <c r="T17" i="4"/>
  <c r="W495" i="30" l="1"/>
  <c r="W499" i="30" s="1"/>
  <c r="W435" i="30"/>
  <c r="W439" i="30" s="1"/>
  <c r="W55" i="30"/>
  <c r="W58" i="30"/>
  <c r="W56" i="30"/>
  <c r="W57" i="30"/>
  <c r="Z17" i="4"/>
  <c r="AA17" i="4"/>
  <c r="D496" i="30"/>
  <c r="D497" i="30"/>
  <c r="D498" i="30"/>
  <c r="D499" i="30"/>
  <c r="D436" i="30"/>
  <c r="D437" i="30"/>
  <c r="D439" i="30"/>
  <c r="D438" i="30"/>
  <c r="W438" i="30" l="1"/>
  <c r="W437" i="30"/>
  <c r="W498" i="30"/>
  <c r="W497" i="30"/>
  <c r="W436" i="30"/>
  <c r="W496" i="30"/>
  <c r="Y10" i="47"/>
  <c r="Z10" i="47" s="1"/>
  <c r="R17" i="47"/>
  <c r="P10" i="47"/>
  <c r="V10" i="47"/>
  <c r="R10" i="47"/>
  <c r="S10" i="47"/>
  <c r="T10" i="47"/>
  <c r="H10" i="47"/>
  <c r="G10" i="47"/>
  <c r="Q10" i="47"/>
  <c r="U10" i="47" l="1"/>
  <c r="E54" i="30"/>
  <c r="E495" i="30" s="1"/>
  <c r="Q17" i="47"/>
  <c r="T17" i="47"/>
  <c r="AA10" i="47"/>
  <c r="Y17" i="47"/>
  <c r="P17" i="47"/>
  <c r="H17" i="47"/>
  <c r="G17" i="47"/>
  <c r="S17" i="47"/>
  <c r="I55" i="47"/>
  <c r="T55" i="47" s="1"/>
  <c r="X54" i="30" l="1"/>
  <c r="X58" i="30" s="1"/>
  <c r="E57" i="30"/>
  <c r="E55" i="30"/>
  <c r="X55" i="30" s="1"/>
  <c r="E56" i="30"/>
  <c r="E58" i="30"/>
  <c r="E435" i="30"/>
  <c r="X435" i="30" s="1"/>
  <c r="X439" i="30" s="1"/>
  <c r="E498" i="30"/>
  <c r="E499" i="30"/>
  <c r="E496" i="30"/>
  <c r="X496" i="30" s="1"/>
  <c r="E497" i="30"/>
  <c r="X495" i="30"/>
  <c r="X499" i="30" s="1"/>
  <c r="X57" i="30"/>
  <c r="P55" i="47"/>
  <c r="U55" i="47" s="1"/>
  <c r="H55" i="47"/>
  <c r="AA17" i="47"/>
  <c r="Z17" i="47"/>
  <c r="Q55" i="47"/>
  <c r="G55" i="47"/>
  <c r="Y55" i="47"/>
  <c r="S55" i="47"/>
  <c r="V17" i="47"/>
  <c r="U17" i="47"/>
  <c r="R55" i="47"/>
  <c r="X56" i="30" l="1"/>
  <c r="E465" i="30"/>
  <c r="E469" i="30" s="1"/>
  <c r="E439" i="30"/>
  <c r="E438" i="30"/>
  <c r="E436" i="30"/>
  <c r="X436" i="30" s="1"/>
  <c r="E437" i="30"/>
  <c r="X497" i="30"/>
  <c r="X437" i="30"/>
  <c r="X438" i="30"/>
  <c r="X498" i="30"/>
  <c r="V55" i="47"/>
  <c r="Z55" i="47"/>
  <c r="AA55" i="47"/>
  <c r="I17" i="48"/>
  <c r="T17" i="48" s="1"/>
  <c r="Q10" i="48"/>
  <c r="S10" i="48"/>
  <c r="H10" i="48"/>
  <c r="U10" i="48"/>
  <c r="T10" i="48"/>
  <c r="R10" i="48"/>
  <c r="Z10" i="48"/>
  <c r="G10" i="48"/>
  <c r="E466" i="30" l="1"/>
  <c r="E468" i="30"/>
  <c r="E467" i="30"/>
  <c r="AA10" i="48"/>
  <c r="AB10" i="48"/>
  <c r="W10" i="48"/>
  <c r="F54" i="30"/>
  <c r="AH54" i="30" s="1"/>
  <c r="S17" i="48"/>
  <c r="Z17" i="48"/>
  <c r="AA17" i="48" s="1"/>
  <c r="V10" i="48"/>
  <c r="U17" i="48"/>
  <c r="R17" i="48"/>
  <c r="Q17" i="48"/>
  <c r="H17" i="48"/>
  <c r="G17" i="48"/>
  <c r="I56" i="48"/>
  <c r="F55" i="30" l="1"/>
  <c r="AD55" i="30" s="1"/>
  <c r="Z54" i="30"/>
  <c r="Z58" i="30" s="1"/>
  <c r="AA54" i="30"/>
  <c r="AA58" i="30" s="1"/>
  <c r="AC54" i="30"/>
  <c r="AC56" i="30" s="1"/>
  <c r="AD54" i="30"/>
  <c r="AD58" i="30" s="1"/>
  <c r="F58" i="30"/>
  <c r="F56" i="30"/>
  <c r="F435" i="30"/>
  <c r="F438" i="30" s="1"/>
  <c r="F495" i="30"/>
  <c r="AG495" i="30" s="1"/>
  <c r="AB54" i="30"/>
  <c r="AF54" i="30"/>
  <c r="AF56" i="30" s="1"/>
  <c r="G54" i="30"/>
  <c r="G56" i="30" s="1"/>
  <c r="AE54" i="30"/>
  <c r="AE58" i="30" s="1"/>
  <c r="Y54" i="30"/>
  <c r="Y57" i="30" s="1"/>
  <c r="AG54" i="30"/>
  <c r="AG58" i="30" s="1"/>
  <c r="F57" i="30"/>
  <c r="AH58" i="30"/>
  <c r="AH57" i="30"/>
  <c r="AH56" i="30"/>
  <c r="AB17" i="48"/>
  <c r="U56" i="48"/>
  <c r="T56" i="48"/>
  <c r="R56" i="48"/>
  <c r="Q56" i="48"/>
  <c r="Z56" i="48"/>
  <c r="S56" i="48"/>
  <c r="G56" i="48"/>
  <c r="H56" i="48"/>
  <c r="W17" i="48"/>
  <c r="V17" i="48"/>
  <c r="Z56" i="30" l="1"/>
  <c r="G55" i="30"/>
  <c r="L55" i="30" s="1"/>
  <c r="V55" i="30" s="1"/>
  <c r="Z57" i="30"/>
  <c r="AA56" i="30"/>
  <c r="AA57" i="30"/>
  <c r="AC55" i="30"/>
  <c r="AB55" i="30"/>
  <c r="AF55" i="30"/>
  <c r="AE55" i="30"/>
  <c r="AA55" i="30"/>
  <c r="AG55" i="30"/>
  <c r="Z55" i="30"/>
  <c r="AH55" i="30"/>
  <c r="AD57" i="30"/>
  <c r="AD56" i="30"/>
  <c r="Y55" i="30"/>
  <c r="AC57" i="30"/>
  <c r="AC58" i="30"/>
  <c r="G57" i="30"/>
  <c r="G58" i="30"/>
  <c r="L54" i="30"/>
  <c r="L57" i="30" s="1"/>
  <c r="AD435" i="30"/>
  <c r="AD438" i="30" s="1"/>
  <c r="AF435" i="30"/>
  <c r="AF437" i="30" s="1"/>
  <c r="AH435" i="30"/>
  <c r="AH438" i="30" s="1"/>
  <c r="AE435" i="30"/>
  <c r="AE439" i="30" s="1"/>
  <c r="G435" i="30"/>
  <c r="G438" i="30" s="1"/>
  <c r="AG435" i="30"/>
  <c r="AG439" i="30" s="1"/>
  <c r="F439" i="30"/>
  <c r="F437" i="30"/>
  <c r="AC435" i="30"/>
  <c r="AC439" i="30" s="1"/>
  <c r="F465" i="30"/>
  <c r="F468" i="30" s="1"/>
  <c r="Z435" i="30"/>
  <c r="Z438" i="30" s="1"/>
  <c r="AB435" i="30"/>
  <c r="AB437" i="30" s="1"/>
  <c r="AA435" i="30"/>
  <c r="AA439" i="30" s="1"/>
  <c r="G495" i="30"/>
  <c r="G498" i="30" s="1"/>
  <c r="AF495" i="30"/>
  <c r="AF499" i="30" s="1"/>
  <c r="F496" i="30"/>
  <c r="AA496" i="30" s="1"/>
  <c r="AH495" i="30"/>
  <c r="AH497" i="30" s="1"/>
  <c r="Y495" i="30"/>
  <c r="Y499" i="30" s="1"/>
  <c r="AB495" i="30"/>
  <c r="AB498" i="30" s="1"/>
  <c r="AE495" i="30"/>
  <c r="AE497" i="30" s="1"/>
  <c r="F498" i="30"/>
  <c r="Z495" i="30"/>
  <c r="Z497" i="30" s="1"/>
  <c r="F497" i="30"/>
  <c r="AD495" i="30"/>
  <c r="AD499" i="30" s="1"/>
  <c r="F436" i="30"/>
  <c r="AD436" i="30" s="1"/>
  <c r="Y435" i="30"/>
  <c r="Y438" i="30" s="1"/>
  <c r="AF58" i="30"/>
  <c r="Y58" i="30"/>
  <c r="Y56" i="30"/>
  <c r="F499" i="30"/>
  <c r="AC495" i="30"/>
  <c r="AC497" i="30" s="1"/>
  <c r="AG56" i="30"/>
  <c r="AF57" i="30"/>
  <c r="AA495" i="30"/>
  <c r="AA499" i="30" s="1"/>
  <c r="AG57" i="30"/>
  <c r="AE57" i="30"/>
  <c r="AE56" i="30"/>
  <c r="AB57" i="30"/>
  <c r="AB58" i="30"/>
  <c r="AB56" i="30"/>
  <c r="AG499" i="30"/>
  <c r="AG498" i="30"/>
  <c r="AG497" i="30"/>
  <c r="AA56" i="48"/>
  <c r="AB56" i="48"/>
  <c r="V56" i="48"/>
  <c r="W56" i="48"/>
  <c r="AG436" i="30" l="1"/>
  <c r="AH436" i="30"/>
  <c r="AF436" i="30"/>
  <c r="L58" i="30"/>
  <c r="L56" i="30"/>
  <c r="V54" i="30"/>
  <c r="V56" i="30" s="1"/>
  <c r="Z436" i="30"/>
  <c r="Y436" i="30"/>
  <c r="G436" i="30"/>
  <c r="L436" i="30" s="1"/>
  <c r="V436" i="30" s="1"/>
  <c r="AB436" i="30"/>
  <c r="AC436" i="30"/>
  <c r="AA436" i="30"/>
  <c r="AE436" i="30"/>
  <c r="AD439" i="30"/>
  <c r="AA437" i="30"/>
  <c r="AA438" i="30"/>
  <c r="AD437" i="30"/>
  <c r="AG437" i="30"/>
  <c r="AG438" i="30"/>
  <c r="Y439" i="30"/>
  <c r="AH499" i="30"/>
  <c r="AH498" i="30"/>
  <c r="AF439" i="30"/>
  <c r="Y498" i="30"/>
  <c r="L435" i="30"/>
  <c r="V435" i="30" s="1"/>
  <c r="V438" i="30" s="1"/>
  <c r="AF438" i="30"/>
  <c r="G439" i="30"/>
  <c r="AH437" i="30"/>
  <c r="Z437" i="30"/>
  <c r="F469" i="30"/>
  <c r="AE438" i="30"/>
  <c r="F467" i="30"/>
  <c r="Z439" i="30"/>
  <c r="F466" i="30"/>
  <c r="AB438" i="30"/>
  <c r="AE437" i="30"/>
  <c r="AB439" i="30"/>
  <c r="AH439" i="30"/>
  <c r="AC438" i="30"/>
  <c r="AC437" i="30"/>
  <c r="G437" i="30"/>
  <c r="Y437" i="30"/>
  <c r="Y497" i="30"/>
  <c r="AF497" i="30"/>
  <c r="AE496" i="30"/>
  <c r="AF496" i="30"/>
  <c r="Z499" i="30"/>
  <c r="Z496" i="30"/>
  <c r="AG496" i="30"/>
  <c r="AD496" i="30"/>
  <c r="AB496" i="30"/>
  <c r="AF498" i="30"/>
  <c r="L495" i="30"/>
  <c r="V495" i="30" s="1"/>
  <c r="V499" i="30" s="1"/>
  <c r="G499" i="30"/>
  <c r="AH496" i="30"/>
  <c r="G497" i="30"/>
  <c r="Y496" i="30"/>
  <c r="G496" i="30"/>
  <c r="L496" i="30" s="1"/>
  <c r="V496" i="30" s="1"/>
  <c r="AC496" i="30"/>
  <c r="AA497" i="30"/>
  <c r="AB497" i="30"/>
  <c r="AB499" i="30"/>
  <c r="AE499" i="30"/>
  <c r="AE498" i="30"/>
  <c r="AD497" i="30"/>
  <c r="Z498" i="30"/>
  <c r="AC499" i="30"/>
  <c r="AC498" i="30"/>
  <c r="AD498" i="30"/>
  <c r="AA498" i="30"/>
  <c r="V58" i="30"/>
  <c r="V57" i="30" l="1"/>
  <c r="L438" i="30"/>
  <c r="L437" i="30"/>
  <c r="L439" i="30"/>
  <c r="V437" i="30"/>
  <c r="V439" i="30"/>
  <c r="V497" i="30"/>
  <c r="L499" i="30"/>
  <c r="V498" i="30"/>
  <c r="L497" i="30"/>
  <c r="L498" i="30"/>
  <c r="Y25" i="4"/>
  <c r="Z25" i="4" s="1"/>
  <c r="P25" i="4"/>
  <c r="V25" i="4" s="1"/>
  <c r="D181" i="30"/>
  <c r="Q25" i="4"/>
  <c r="S25" i="4"/>
  <c r="T25" i="4"/>
  <c r="R25" i="4"/>
  <c r="G25" i="4"/>
  <c r="H25" i="4"/>
  <c r="AA181" i="30" l="1"/>
  <c r="AA185" i="30" s="1"/>
  <c r="W181" i="30"/>
  <c r="W184" i="30" s="1"/>
  <c r="Y181" i="30"/>
  <c r="Y184" i="30" s="1"/>
  <c r="D183" i="30"/>
  <c r="AD181" i="30"/>
  <c r="AG181" i="30"/>
  <c r="D182" i="30"/>
  <c r="AA182" i="30" s="1"/>
  <c r="Z181" i="30"/>
  <c r="Z185" i="30" s="1"/>
  <c r="AH181" i="30"/>
  <c r="AH184" i="30" s="1"/>
  <c r="G181" i="30"/>
  <c r="G183" i="30" s="1"/>
  <c r="U25" i="4"/>
  <c r="AA25" i="4"/>
  <c r="AC181" i="30"/>
  <c r="AE181" i="30"/>
  <c r="AB181" i="30"/>
  <c r="X181" i="30"/>
  <c r="D185" i="30"/>
  <c r="D184" i="30"/>
  <c r="AF181" i="30"/>
  <c r="W185" i="30" l="1"/>
  <c r="AC182" i="30"/>
  <c r="AA184" i="30"/>
  <c r="AA183" i="30"/>
  <c r="W183" i="30"/>
  <c r="AD182" i="30"/>
  <c r="Z182" i="30"/>
  <c r="AH182" i="30"/>
  <c r="G182" i="30"/>
  <c r="L182" i="30" s="1"/>
  <c r="V182" i="30" s="1"/>
  <c r="AE182" i="30"/>
  <c r="AG182" i="30"/>
  <c r="AB182" i="30"/>
  <c r="L181" i="30"/>
  <c r="V181" i="30" s="1"/>
  <c r="G184" i="30"/>
  <c r="G185" i="30"/>
  <c r="Z184" i="30"/>
  <c r="Z183" i="30"/>
  <c r="AG184" i="30"/>
  <c r="AG183" i="30"/>
  <c r="AD184" i="30"/>
  <c r="AD183" i="30"/>
  <c r="AG185" i="30"/>
  <c r="AH183" i="30"/>
  <c r="AH185" i="30"/>
  <c r="AD185" i="30"/>
  <c r="W182" i="30"/>
  <c r="X182" i="30"/>
  <c r="Y182" i="30"/>
  <c r="AF182" i="30"/>
  <c r="Y185" i="30"/>
  <c r="Y183" i="30"/>
  <c r="X184" i="30"/>
  <c r="X183" i="30"/>
  <c r="X185" i="30"/>
  <c r="AB185" i="30"/>
  <c r="AB183" i="30"/>
  <c r="AB184" i="30"/>
  <c r="AE185" i="30"/>
  <c r="AE184" i="30"/>
  <c r="AE183" i="30"/>
  <c r="AC183" i="30"/>
  <c r="AC185" i="30"/>
  <c r="AC184" i="30"/>
  <c r="AF184" i="30"/>
  <c r="AF183" i="30"/>
  <c r="AF185" i="30"/>
  <c r="Y27" i="4"/>
  <c r="AA27" i="4" s="1"/>
  <c r="P27" i="4"/>
  <c r="U27" i="4" s="1"/>
  <c r="D199" i="30"/>
  <c r="Y199" i="30" s="1"/>
  <c r="S27" i="4"/>
  <c r="R27" i="4"/>
  <c r="Q27" i="4"/>
  <c r="T27" i="4"/>
  <c r="G27" i="4"/>
  <c r="H27" i="4"/>
  <c r="L184" i="30" l="1"/>
  <c r="L183" i="30"/>
  <c r="L185" i="30"/>
  <c r="D203" i="30"/>
  <c r="AA199" i="30"/>
  <c r="AA202" i="30" s="1"/>
  <c r="AF199" i="30"/>
  <c r="AF202" i="30" s="1"/>
  <c r="G199" i="30"/>
  <c r="G201" i="30" s="1"/>
  <c r="D201" i="30"/>
  <c r="AB199" i="30"/>
  <c r="AB201" i="30" s="1"/>
  <c r="D202" i="30"/>
  <c r="Z199" i="30"/>
  <c r="Z201" i="30" s="1"/>
  <c r="AG199" i="30"/>
  <c r="AG201" i="30" s="1"/>
  <c r="D200" i="30"/>
  <c r="AH199" i="30"/>
  <c r="AH202" i="30" s="1"/>
  <c r="AD199" i="30"/>
  <c r="AD201" i="30" s="1"/>
  <c r="AC199" i="30"/>
  <c r="AC202" i="30" s="1"/>
  <c r="Y202" i="30"/>
  <c r="Y201" i="30"/>
  <c r="Y203" i="30"/>
  <c r="X199" i="30"/>
  <c r="W199" i="30"/>
  <c r="AE199" i="30"/>
  <c r="Z27" i="4"/>
  <c r="V27" i="4"/>
  <c r="AA201" i="30" l="1"/>
  <c r="AD203" i="30"/>
  <c r="G202" i="30"/>
  <c r="AC201" i="30"/>
  <c r="AC203" i="30"/>
  <c r="AD202" i="30"/>
  <c r="V184" i="30"/>
  <c r="V185" i="30"/>
  <c r="V183" i="30"/>
  <c r="AB200" i="30"/>
  <c r="Y200" i="30"/>
  <c r="W200" i="30"/>
  <c r="AA200" i="30"/>
  <c r="AD200" i="30"/>
  <c r="AG200" i="30"/>
  <c r="AG202" i="30"/>
  <c r="AG203" i="30"/>
  <c r="AC200" i="30"/>
  <c r="AF200" i="30"/>
  <c r="AB202" i="30"/>
  <c r="AB203" i="30"/>
  <c r="Z203" i="30"/>
  <c r="Z200" i="30"/>
  <c r="AA203" i="30"/>
  <c r="L199" i="30"/>
  <c r="G203" i="30"/>
  <c r="G200" i="30"/>
  <c r="L200" i="30" s="1"/>
  <c r="V200" i="30" s="1"/>
  <c r="AE200" i="30"/>
  <c r="AF201" i="30"/>
  <c r="AF203" i="30"/>
  <c r="X200" i="30"/>
  <c r="Z202" i="30"/>
  <c r="AH200" i="30"/>
  <c r="AH201" i="30"/>
  <c r="AH203" i="30"/>
  <c r="AE203" i="30"/>
  <c r="AE202" i="30"/>
  <c r="AE201" i="30"/>
  <c r="W202" i="30"/>
  <c r="W201" i="30"/>
  <c r="W203" i="30"/>
  <c r="X202" i="30"/>
  <c r="X201" i="30"/>
  <c r="X203" i="30"/>
  <c r="L203" i="30" l="1"/>
  <c r="V199" i="30"/>
  <c r="L201" i="30"/>
  <c r="L202" i="30"/>
  <c r="V203" i="30" l="1"/>
  <c r="V201" i="30"/>
  <c r="V202" i="30"/>
  <c r="I38" i="4"/>
  <c r="T38" i="4" s="1"/>
  <c r="Y29" i="4"/>
  <c r="AA29" i="4" s="1"/>
  <c r="P29" i="4"/>
  <c r="U29" i="4" s="1"/>
  <c r="D217" i="30"/>
  <c r="D220" i="30" s="1"/>
  <c r="Q29" i="4"/>
  <c r="R29" i="4"/>
  <c r="S29" i="4"/>
  <c r="T29" i="4"/>
  <c r="G29" i="4"/>
  <c r="H29" i="4"/>
  <c r="Z29" i="4" l="1"/>
  <c r="I53" i="4"/>
  <c r="H53" i="4" s="1"/>
  <c r="P38" i="4"/>
  <c r="U38" i="4" s="1"/>
  <c r="Q38" i="4"/>
  <c r="D221" i="30"/>
  <c r="AF217" i="30"/>
  <c r="W217" i="30"/>
  <c r="AD217" i="30"/>
  <c r="AA217" i="30"/>
  <c r="D218" i="30"/>
  <c r="V29" i="4"/>
  <c r="D445" i="30"/>
  <c r="AC217" i="30"/>
  <c r="Z217" i="30"/>
  <c r="S38" i="4"/>
  <c r="Y38" i="4"/>
  <c r="AE217" i="30"/>
  <c r="X217" i="30"/>
  <c r="AB217" i="30"/>
  <c r="Y217" i="30"/>
  <c r="G217" i="30"/>
  <c r="G38" i="4"/>
  <c r="AG217" i="30"/>
  <c r="D475" i="30"/>
  <c r="D219" i="30"/>
  <c r="H38" i="4"/>
  <c r="AH217" i="30"/>
  <c r="R38" i="4"/>
  <c r="Q53" i="4" l="1"/>
  <c r="Y53" i="4"/>
  <c r="AA53" i="4" s="1"/>
  <c r="T53" i="4"/>
  <c r="S53" i="4"/>
  <c r="P53" i="4"/>
  <c r="V53" i="4" s="1"/>
  <c r="R53" i="4"/>
  <c r="V38" i="4"/>
  <c r="I54" i="4"/>
  <c r="G53" i="4"/>
  <c r="Z38" i="4"/>
  <c r="AA38" i="4"/>
  <c r="AA220" i="30"/>
  <c r="AA221" i="30"/>
  <c r="AA219" i="30"/>
  <c r="AC220" i="30"/>
  <c r="AC221" i="30"/>
  <c r="AC219" i="30"/>
  <c r="AD221" i="30"/>
  <c r="AD219" i="30"/>
  <c r="AD220" i="30"/>
  <c r="Z220" i="30"/>
  <c r="Z219" i="30"/>
  <c r="Z221" i="30"/>
  <c r="Y219" i="30"/>
  <c r="Y220" i="30"/>
  <c r="Y221" i="30"/>
  <c r="W221" i="30"/>
  <c r="W220" i="30"/>
  <c r="W219" i="30"/>
  <c r="AF220" i="30"/>
  <c r="AF221" i="30"/>
  <c r="AF219" i="30"/>
  <c r="X445" i="30"/>
  <c r="AB445" i="30"/>
  <c r="Z445" i="30"/>
  <c r="W445" i="30"/>
  <c r="D446" i="30"/>
  <c r="D447" i="30"/>
  <c r="D448" i="30"/>
  <c r="D465" i="30"/>
  <c r="AC445" i="30"/>
  <c r="AG445" i="30"/>
  <c r="Y445" i="30"/>
  <c r="AA445" i="30"/>
  <c r="G445" i="30"/>
  <c r="AD445" i="30"/>
  <c r="AF445" i="30"/>
  <c r="AE445" i="30"/>
  <c r="AH445" i="30"/>
  <c r="D449" i="30"/>
  <c r="AB219" i="30"/>
  <c r="AB220" i="30"/>
  <c r="AB221" i="30"/>
  <c r="AE219" i="30"/>
  <c r="AE220" i="30"/>
  <c r="AE221" i="30"/>
  <c r="AH475" i="30"/>
  <c r="AB475" i="30"/>
  <c r="AA475" i="30"/>
  <c r="X475" i="30"/>
  <c r="W475" i="30"/>
  <c r="AC475" i="30"/>
  <c r="AD475" i="30"/>
  <c r="D476" i="30"/>
  <c r="AF475" i="30"/>
  <c r="Z475" i="30"/>
  <c r="D477" i="30"/>
  <c r="AG475" i="30"/>
  <c r="Y475" i="30"/>
  <c r="D479" i="30"/>
  <c r="D478" i="30"/>
  <c r="G475" i="30"/>
  <c r="AE475" i="30"/>
  <c r="AG221" i="30"/>
  <c r="AG219" i="30"/>
  <c r="AG220" i="30"/>
  <c r="G219" i="30"/>
  <c r="G220" i="30"/>
  <c r="G221" i="30"/>
  <c r="L217" i="30"/>
  <c r="AH219" i="30"/>
  <c r="AH220" i="30"/>
  <c r="AH221" i="30"/>
  <c r="X220" i="30"/>
  <c r="X219" i="30"/>
  <c r="X221" i="30"/>
  <c r="AA218" i="30"/>
  <c r="AD218" i="30"/>
  <c r="AC218" i="30"/>
  <c r="X218" i="30"/>
  <c r="W218" i="30"/>
  <c r="AF218" i="30"/>
  <c r="AG218" i="30"/>
  <c r="Z218" i="30"/>
  <c r="G218" i="30"/>
  <c r="L218" i="30" s="1"/>
  <c r="V218" i="30" s="1"/>
  <c r="AH218" i="30"/>
  <c r="Y218" i="30"/>
  <c r="AB218" i="30"/>
  <c r="AE218" i="30"/>
  <c r="Z53" i="4" l="1"/>
  <c r="U53" i="4"/>
  <c r="Y54" i="4"/>
  <c r="T54" i="4"/>
  <c r="H54" i="4"/>
  <c r="Q54" i="4"/>
  <c r="R54" i="4"/>
  <c r="P54" i="4"/>
  <c r="S54" i="4"/>
  <c r="G54" i="4"/>
  <c r="AG476" i="30"/>
  <c r="Z476" i="30"/>
  <c r="AF476" i="30"/>
  <c r="AD476" i="30"/>
  <c r="AA476" i="30"/>
  <c r="G476" i="30"/>
  <c r="L476" i="30" s="1"/>
  <c r="V476" i="30" s="1"/>
  <c r="AE476" i="30"/>
  <c r="X476" i="30"/>
  <c r="W476" i="30"/>
  <c r="AB476" i="30"/>
  <c r="AC476" i="30"/>
  <c r="AH476" i="30"/>
  <c r="Y476" i="30"/>
  <c r="AG448" i="30"/>
  <c r="AG447" i="30"/>
  <c r="AG449" i="30"/>
  <c r="AC449" i="30"/>
  <c r="AC447" i="30"/>
  <c r="AC448" i="30"/>
  <c r="AE479" i="30"/>
  <c r="AE478" i="30"/>
  <c r="AE477" i="30"/>
  <c r="G478" i="30"/>
  <c r="G477" i="30"/>
  <c r="L475" i="30"/>
  <c r="G479" i="30"/>
  <c r="AA478" i="30"/>
  <c r="AA477" i="30"/>
  <c r="AA479" i="30"/>
  <c r="AH448" i="30"/>
  <c r="AH447" i="30"/>
  <c r="AH449" i="30"/>
  <c r="AF446" i="30"/>
  <c r="AE446" i="30"/>
  <c r="X446" i="30"/>
  <c r="AD446" i="30"/>
  <c r="AG446" i="30"/>
  <c r="Y446" i="30"/>
  <c r="G446" i="30"/>
  <c r="L446" i="30" s="1"/>
  <c r="V446" i="30" s="1"/>
  <c r="Z446" i="30"/>
  <c r="W446" i="30"/>
  <c r="AB446" i="30"/>
  <c r="AH446" i="30"/>
  <c r="AA446" i="30"/>
  <c r="AC446" i="30"/>
  <c r="V217" i="30"/>
  <c r="L220" i="30"/>
  <c r="L219" i="30"/>
  <c r="L221" i="30"/>
  <c r="AB479" i="30"/>
  <c r="AB478" i="30"/>
  <c r="AB477" i="30"/>
  <c r="AE447" i="30"/>
  <c r="AE449" i="30"/>
  <c r="AE448" i="30"/>
  <c r="W448" i="30"/>
  <c r="W447" i="30"/>
  <c r="W449" i="30"/>
  <c r="X478" i="30"/>
  <c r="X479" i="30"/>
  <c r="X477" i="30"/>
  <c r="Y479" i="30"/>
  <c r="Y477" i="30"/>
  <c r="Y478" i="30"/>
  <c r="AC478" i="30"/>
  <c r="AC477" i="30"/>
  <c r="AC479" i="30"/>
  <c r="AH478" i="30"/>
  <c r="AH479" i="30"/>
  <c r="AH477" i="30"/>
  <c r="AG477" i="30"/>
  <c r="AG478" i="30"/>
  <c r="AG479" i="30"/>
  <c r="AD448" i="30"/>
  <c r="AD447" i="30"/>
  <c r="AD449" i="30"/>
  <c r="Y449" i="30"/>
  <c r="Y448" i="30"/>
  <c r="Y447" i="30"/>
  <c r="AE465" i="30"/>
  <c r="X465" i="30"/>
  <c r="AD465" i="30"/>
  <c r="AC465" i="30"/>
  <c r="D468" i="30"/>
  <c r="AH465" i="30"/>
  <c r="D469" i="30"/>
  <c r="G465" i="30"/>
  <c r="D466" i="30"/>
  <c r="Z465" i="30"/>
  <c r="AB465" i="30"/>
  <c r="AF465" i="30"/>
  <c r="D467" i="30"/>
  <c r="W465" i="30"/>
  <c r="Y465" i="30"/>
  <c r="AG465" i="30"/>
  <c r="AA465" i="30"/>
  <c r="AF447" i="30"/>
  <c r="AF449" i="30"/>
  <c r="AF448" i="30"/>
  <c r="AF478" i="30"/>
  <c r="AF477" i="30"/>
  <c r="AF479" i="30"/>
  <c r="AD479" i="30"/>
  <c r="AD478" i="30"/>
  <c r="AD477" i="30"/>
  <c r="W477" i="30"/>
  <c r="W478" i="30"/>
  <c r="W479" i="30"/>
  <c r="Z449" i="30"/>
  <c r="Z447" i="30"/>
  <c r="Z448" i="30"/>
  <c r="AB448" i="30"/>
  <c r="AB447" i="30"/>
  <c r="AB449" i="30"/>
  <c r="G448" i="30"/>
  <c r="G449" i="30"/>
  <c r="L445" i="30"/>
  <c r="G447" i="30"/>
  <c r="X448" i="30"/>
  <c r="X447" i="30"/>
  <c r="X449" i="30"/>
  <c r="Z478" i="30"/>
  <c r="Z477" i="30"/>
  <c r="Z479" i="30"/>
  <c r="AA449" i="30"/>
  <c r="AA448" i="30"/>
  <c r="AA447" i="30"/>
  <c r="V54" i="4" l="1"/>
  <c r="U54" i="4"/>
  <c r="Z54" i="4"/>
  <c r="AA54" i="4"/>
  <c r="AC469" i="30"/>
  <c r="AC468" i="30"/>
  <c r="AC467" i="30"/>
  <c r="AD468" i="30"/>
  <c r="AD467" i="30"/>
  <c r="AD469" i="30"/>
  <c r="V445" i="30"/>
  <c r="L448" i="30"/>
  <c r="L449" i="30"/>
  <c r="L447" i="30"/>
  <c r="AB467" i="30"/>
  <c r="AB469" i="30"/>
  <c r="AB468" i="30"/>
  <c r="AA469" i="30"/>
  <c r="AA468" i="30"/>
  <c r="AA467" i="30"/>
  <c r="Y467" i="30"/>
  <c r="Y468" i="30"/>
  <c r="Y469" i="30"/>
  <c r="V219" i="30"/>
  <c r="V220" i="30"/>
  <c r="V221" i="30"/>
  <c r="AE469" i="30"/>
  <c r="AE468" i="30"/>
  <c r="AE467" i="30"/>
  <c r="Z467" i="30"/>
  <c r="Z468" i="30"/>
  <c r="Z469" i="30"/>
  <c r="AG467" i="30"/>
  <c r="AG468" i="30"/>
  <c r="AG469" i="30"/>
  <c r="W467" i="30"/>
  <c r="W469" i="30"/>
  <c r="W468" i="30"/>
  <c r="AF467" i="30"/>
  <c r="AF469" i="30"/>
  <c r="AF468" i="30"/>
  <c r="G467" i="30"/>
  <c r="L465" i="30"/>
  <c r="G468" i="30"/>
  <c r="G469" i="30"/>
  <c r="X469" i="30"/>
  <c r="X467" i="30"/>
  <c r="X468" i="30"/>
  <c r="AE466" i="30"/>
  <c r="AD466" i="30"/>
  <c r="AF466" i="30"/>
  <c r="AH466" i="30"/>
  <c r="Z466" i="30"/>
  <c r="Y466" i="30"/>
  <c r="W466" i="30"/>
  <c r="AC466" i="30"/>
  <c r="AB466" i="30"/>
  <c r="G466" i="30"/>
  <c r="L466" i="30" s="1"/>
  <c r="V466" i="30" s="1"/>
  <c r="AA466" i="30"/>
  <c r="X466" i="30"/>
  <c r="AG466" i="30"/>
  <c r="AH467" i="30"/>
  <c r="AH468" i="30"/>
  <c r="AH469" i="30"/>
  <c r="L478" i="30"/>
  <c r="L479" i="30"/>
  <c r="V475" i="30"/>
  <c r="L477" i="30"/>
  <c r="V449" i="30" l="1"/>
  <c r="V447" i="30"/>
  <c r="V448" i="30"/>
  <c r="V478" i="30"/>
  <c r="V477" i="30"/>
  <c r="V479" i="30"/>
  <c r="L467" i="30"/>
  <c r="V465" i="30"/>
  <c r="L469" i="30"/>
  <c r="L468" i="30"/>
  <c r="V468" i="30" l="1"/>
  <c r="V469" i="30"/>
  <c r="V467" i="30"/>
</calcChain>
</file>

<file path=xl/sharedStrings.xml><?xml version="1.0" encoding="utf-8"?>
<sst xmlns="http://schemas.openxmlformats.org/spreadsheetml/2006/main" count="2695" uniqueCount="438">
  <si>
    <t>EXCHANGE RATE</t>
  </si>
  <si>
    <t xml:space="preserve">COUNTRY </t>
  </si>
  <si>
    <t>CLIENT</t>
  </si>
  <si>
    <t>JANUARY</t>
  </si>
  <si>
    <t xml:space="preserve">FEBRUARY </t>
  </si>
  <si>
    <t xml:space="preserve">MARCH </t>
  </si>
  <si>
    <t>Q1</t>
  </si>
  <si>
    <t xml:space="preserve">APRIL </t>
  </si>
  <si>
    <t xml:space="preserve">MAY </t>
  </si>
  <si>
    <t xml:space="preserve">JUNE </t>
  </si>
  <si>
    <t>Q2</t>
  </si>
  <si>
    <t>H1</t>
  </si>
  <si>
    <t xml:space="preserve">JULY </t>
  </si>
  <si>
    <t xml:space="preserve">AUGUST </t>
  </si>
  <si>
    <t xml:space="preserve">SEPTEMBER </t>
  </si>
  <si>
    <t>Q3</t>
  </si>
  <si>
    <t xml:space="preserve">OCTOBER </t>
  </si>
  <si>
    <t xml:space="preserve">NOVEMBER </t>
  </si>
  <si>
    <t xml:space="preserve">DECEMBER </t>
  </si>
  <si>
    <t>Q4</t>
  </si>
  <si>
    <t>H2</t>
  </si>
  <si>
    <t>TOTAL</t>
  </si>
  <si>
    <t>AFTER 1M</t>
  </si>
  <si>
    <t>AFTER 2M</t>
  </si>
  <si>
    <t>AFTER 3M</t>
  </si>
  <si>
    <t>AFTER 4M</t>
  </si>
  <si>
    <t>AFTER 5M</t>
  </si>
  <si>
    <t>AFTER 6 M</t>
  </si>
  <si>
    <t>AFTER 7 M</t>
  </si>
  <si>
    <t>AFTER 8M</t>
  </si>
  <si>
    <t>AFTER 9M</t>
  </si>
  <si>
    <t>AFTER 10M</t>
  </si>
  <si>
    <t>AFTER 11M</t>
  </si>
  <si>
    <t>AFTER 12M</t>
  </si>
  <si>
    <t>ITALY</t>
  </si>
  <si>
    <t xml:space="preserve">AMAZON IT </t>
  </si>
  <si>
    <t>TURNOVER 2024 (PLN)</t>
  </si>
  <si>
    <t>ACTUAL 2024 (€)</t>
  </si>
  <si>
    <t>PLAN 2025 (PLN)</t>
  </si>
  <si>
    <t>PLAN 2025 (€)</t>
  </si>
  <si>
    <t>LBE / ACTUAL 2025 (PLN)</t>
  </si>
  <si>
    <t>LBE / ACTUAL 2025(€)</t>
  </si>
  <si>
    <t>2025 VS PLAN PLN</t>
  </si>
  <si>
    <t>2025 VS PLAN (%)</t>
  </si>
  <si>
    <t>2025 VS 2024 (%)</t>
  </si>
  <si>
    <t xml:space="preserve">NEONAIL IT </t>
  </si>
  <si>
    <t>FRANCE</t>
  </si>
  <si>
    <t>AMAZON FR</t>
  </si>
  <si>
    <t xml:space="preserve">NEONAIL FR </t>
  </si>
  <si>
    <t>NETHERLANDS</t>
  </si>
  <si>
    <t xml:space="preserve"> AMAZON NL</t>
  </si>
  <si>
    <t>NEONAIL NL</t>
  </si>
  <si>
    <t>GERMANY</t>
  </si>
  <si>
    <t xml:space="preserve">AMAZON DE </t>
  </si>
  <si>
    <t xml:space="preserve">NEONAIL DE </t>
  </si>
  <si>
    <t xml:space="preserve">MYLAQ DE </t>
  </si>
  <si>
    <t>STAY LAC DE</t>
  </si>
  <si>
    <t>SPAIN</t>
  </si>
  <si>
    <t>AMAZON ES</t>
  </si>
  <si>
    <t xml:space="preserve">NEONAIL ES </t>
  </si>
  <si>
    <t>DOUGLAS NL</t>
  </si>
  <si>
    <t>KRUIDVAT</t>
  </si>
  <si>
    <t>BELGIUM</t>
  </si>
  <si>
    <t>DOUGLAS BE</t>
  </si>
  <si>
    <t>DOUGLAS FR</t>
  </si>
  <si>
    <t>DOUGLAS IT</t>
  </si>
  <si>
    <t>ADR</t>
  </si>
  <si>
    <t xml:space="preserve">ITALY </t>
  </si>
  <si>
    <t xml:space="preserve">LOYDS/ RINASCENTE </t>
  </si>
  <si>
    <t>AUSTRIA</t>
  </si>
  <si>
    <t>DM AT</t>
  </si>
  <si>
    <t xml:space="preserve">DM DE </t>
  </si>
  <si>
    <t xml:space="preserve">DOUGLAS DE </t>
  </si>
  <si>
    <t xml:space="preserve">ROSSMANN DE </t>
  </si>
  <si>
    <t>MULLER</t>
  </si>
  <si>
    <t>BUDNI</t>
  </si>
  <si>
    <t>SWITZERLAND</t>
  </si>
  <si>
    <t>MIGROS</t>
  </si>
  <si>
    <t>TK MAXX</t>
  </si>
  <si>
    <t>SIBERIA</t>
  </si>
  <si>
    <t>DOUGLAS ES</t>
  </si>
  <si>
    <t>PORTUGAL</t>
  </si>
  <si>
    <t>DOUGLAS PT</t>
  </si>
  <si>
    <t xml:space="preserve">ES NEW DISTRIBUTORS </t>
  </si>
  <si>
    <t>DRUNI</t>
  </si>
  <si>
    <t>PRIMOR</t>
  </si>
  <si>
    <t>Studio Estetico / Lashboutique Vienna</t>
  </si>
  <si>
    <t>NAILCENTER KEYOLA</t>
  </si>
  <si>
    <t>DENMARK</t>
  </si>
  <si>
    <t>NR Kosmetik ApS</t>
  </si>
  <si>
    <t>Monard Corinne L'atelier de Coco</t>
  </si>
  <si>
    <t>NAIL COSMETIC BY FRANCE COSMETIC</t>
  </si>
  <si>
    <t>THERA ESTHETIQUE</t>
  </si>
  <si>
    <t>ISLAND</t>
  </si>
  <si>
    <t>Karitas Cosmetics Ehf</t>
  </si>
  <si>
    <t>MALTA</t>
  </si>
  <si>
    <t>E'lan Beauty Ltd.</t>
  </si>
  <si>
    <t>DOUBLE BEAUTY BRAND</t>
  </si>
  <si>
    <t xml:space="preserve">LUNA SOREN GMPBH </t>
  </si>
  <si>
    <t>CLUB NUANCES UNIPESSOAL LDA</t>
  </si>
  <si>
    <t>UNITED KINGDOM</t>
  </si>
  <si>
    <t>HOUSE OF BEAUTY</t>
  </si>
  <si>
    <t>Clamanti Salon Supplies Ltd</t>
  </si>
  <si>
    <t>GEL NATION LTD</t>
  </si>
  <si>
    <t>TOTAL ONLINE 2024</t>
  </si>
  <si>
    <t>TOTAL ONLINE ACTUAL 2024 (€)</t>
  </si>
  <si>
    <t>TOTAL ONLINE PLAN 2025 (PLN)</t>
  </si>
  <si>
    <t>TOTAL ONLINE PLAN 2025 (€)</t>
  </si>
  <si>
    <t>TOTAL ONLINE LBE / ACTUAL 2025 (PLN)</t>
  </si>
  <si>
    <t>TOTAL ONLINE LBE / ACTUAL 2025 (€)</t>
  </si>
  <si>
    <t>TOTAL ONLINE 2025 VS PLAN (PLN)</t>
  </si>
  <si>
    <t>TOTAL ONLINE 2025 VS PLAN (%)</t>
  </si>
  <si>
    <t>TOTAL ONLINE 2025 VS 2024 (%)</t>
  </si>
  <si>
    <t>TOTAL RETAIL 2024</t>
  </si>
  <si>
    <t>TOTAL RETAIL ACTUAL 2024 (€)</t>
  </si>
  <si>
    <t>TOTAL RETAIL PLAN 2025 (PLN)</t>
  </si>
  <si>
    <t>TOTAL RETAIL PLAN 2025 (€)</t>
  </si>
  <si>
    <t>TOTAL RETAIL LBE / ACTUAL 2025 (PLN)</t>
  </si>
  <si>
    <t>TOTAL RETAIL LBE / ACTUAL 2025 (€)</t>
  </si>
  <si>
    <t>TOTAL RETAIL 2025 VS PLAN (PLN)</t>
  </si>
  <si>
    <t>TOTAL RETAIL 2025 VS PLAN (%)</t>
  </si>
  <si>
    <t>TOTAL RETAIL 2025 VS 2024 (%)</t>
  </si>
  <si>
    <t>TOTAL DISTRIBUTORS 2024</t>
  </si>
  <si>
    <t>TOTAL DISTRIBUTORS ACTUAL 2024 (€)</t>
  </si>
  <si>
    <t>TOTAL DISTRIBUTORS PLAN 2025 (PLN)</t>
  </si>
  <si>
    <t>TOTAL DISTRIBUTORS PLAN 2025 (€)</t>
  </si>
  <si>
    <t>TOTAL DISTRIBUTORS LBE / ACTUAL 2025 (PLN)</t>
  </si>
  <si>
    <t>TOTAL DISTRIBUTORS LBE / ACTUAL 2025 (€)</t>
  </si>
  <si>
    <t>TOTAL DISTRIBUTORS 2025 VS PLAN (PLN)</t>
  </si>
  <si>
    <t>TOTAL DISTRIBUTORS 2025 VS PLAN (%)</t>
  </si>
  <si>
    <t>TOTAL DISTRIBUTORS 2025 VS 2024 (%)</t>
  </si>
  <si>
    <t>TOTAL WEST 2024</t>
  </si>
  <si>
    <t>TOTAL WEST ACTUAL 2024 (€)</t>
  </si>
  <si>
    <t>TOTAL WEST PLAN 2025 (PLN)</t>
  </si>
  <si>
    <t>TOTAL WEST PLAN 2025 (€)</t>
  </si>
  <si>
    <t>TOTAL WEST LBE / ACTUAL 2025 (PLN)</t>
  </si>
  <si>
    <t>TOTAL WEST LBE / ACTUAL 2025 (€)</t>
  </si>
  <si>
    <t>TOTAL WEST 2025 VS PLAN (PLN)</t>
  </si>
  <si>
    <t>TOTAL WEST 2025 VS PLAN (%)</t>
  </si>
  <si>
    <t>TOTAL WEST 2025 VS 2024 (%)</t>
  </si>
  <si>
    <t>TOTAL DACH 2024</t>
  </si>
  <si>
    <t>TOTAL DACH ACTUAL 2024 (€)</t>
  </si>
  <si>
    <t>TOTAL DACH PLAN 2025 (PLN)</t>
  </si>
  <si>
    <t>TOTAL DACH PLAN 2025 (€)</t>
  </si>
  <si>
    <t>TOTAL DACH LBE / ACTUAL 2025 (PLN)</t>
  </si>
  <si>
    <t>TOTAL DACH LBE / ACTUAL 2025 (€)</t>
  </si>
  <si>
    <t>TOTAL DACH 2025 VS PLAN (PLN)</t>
  </si>
  <si>
    <t>TOTAL DACH 2025 VS PLAN (%)</t>
  </si>
  <si>
    <t>TOTAL DACH 2025 VS 2024 (%)</t>
  </si>
  <si>
    <t>TOTAL ES &amp; PT 2024</t>
  </si>
  <si>
    <t>TOTAL ES &amp; PT ACTUAL 2024 (€)</t>
  </si>
  <si>
    <t>TOTAL ES &amp; PT PLAN 2025 (PLN)</t>
  </si>
  <si>
    <t>TOTAL ES &amp; PT PLAN 2025 (€)</t>
  </si>
  <si>
    <t>TOTAL ES &amp; PT LBE / ACTUAL 2025 (PLN)</t>
  </si>
  <si>
    <t>TOTAL ES &amp; PT LBE / ACTUAL 2025 (€)</t>
  </si>
  <si>
    <t>TOTAL ES &amp; PT 2025 VS PLAN (PLN)</t>
  </si>
  <si>
    <t>TOTAL ES &amp; PT 2025 VS PLAN (%)</t>
  </si>
  <si>
    <t>TOTAL ES &amp; PT 2025 VS 2024 (%)</t>
  </si>
  <si>
    <t>TOTAL IM 2024</t>
  </si>
  <si>
    <t>TOTAL IM ACTUAL 2024 (€)</t>
  </si>
  <si>
    <t>TOTAL IM PLAN 2025 (PLN)</t>
  </si>
  <si>
    <t>TOTAL IM PLAN 2025 (€)</t>
  </si>
  <si>
    <t>TOTAL IM LBE / ACTUAL 2025 (PLN)</t>
  </si>
  <si>
    <t>TOTAL IM LBE / ACTUAL 2025 (€)</t>
  </si>
  <si>
    <t>TOTAL IM 2025 VS PLAN (PLN)</t>
  </si>
  <si>
    <t>TOTAL IM 2025 VS PLAN (%)</t>
  </si>
  <si>
    <t>TOTAL IM 2025 VS 2024 (%)</t>
  </si>
  <si>
    <t>UPDATE WEEKLY</t>
  </si>
  <si>
    <t>TURNOVER BY WEEK</t>
  </si>
  <si>
    <t>JANUARY TURNOVER 2024</t>
  </si>
  <si>
    <t>JANUARY PLAN 2025</t>
  </si>
  <si>
    <t xml:space="preserve">JANUARY 2025 ACTUAL (INVOICED) </t>
  </si>
  <si>
    <t>JANUARY 2025 OPEN ORDERS</t>
  </si>
  <si>
    <t>JANUARY ACTUAL       VS. LBE</t>
  </si>
  <si>
    <t xml:space="preserve">JANUARY ACTUAL VS. LBE % </t>
  </si>
  <si>
    <t>LAST BEST ESTIMATION (LBE)</t>
  </si>
  <si>
    <t>LBE WEEK 1</t>
  </si>
  <si>
    <t>LBE WEEK 2</t>
  </si>
  <si>
    <t>LBE WEEK 3</t>
  </si>
  <si>
    <t>LBE WEEK 4</t>
  </si>
  <si>
    <t>LBE WEEK 5</t>
  </si>
  <si>
    <t>RETURNS</t>
  </si>
  <si>
    <t>LBE - RETURNS</t>
  </si>
  <si>
    <t>LBE VS. 2024</t>
  </si>
  <si>
    <t xml:space="preserve">LBE VS. 2024 % </t>
  </si>
  <si>
    <t xml:space="preserve">LBE VS. PLAN </t>
  </si>
  <si>
    <t>LBE VS. PLAN %</t>
  </si>
  <si>
    <t>LBE VS. PLAN - RETURNS</t>
  </si>
  <si>
    <t>LBE VS. PLAN % - RETURNS</t>
  </si>
  <si>
    <t>COMMENTS</t>
  </si>
  <si>
    <t>RISKS / OPPS</t>
  </si>
  <si>
    <t>LBE + RISKS / OPPS</t>
  </si>
  <si>
    <t>LBE + RISKS / OPPS VS. PLAN - RETURNS</t>
  </si>
  <si>
    <t>LBE + RISKS / OPPS VS. PLAN - RETURNS %</t>
  </si>
  <si>
    <t>7.01-3.02 Winter Sales
16.01 Valentines Launch</t>
  </si>
  <si>
    <t>NEONAIL FR</t>
  </si>
  <si>
    <t>Winter Sales - big promo momentum</t>
  </si>
  <si>
    <t>AMAZON NL</t>
  </si>
  <si>
    <t>Scale promo/Ideal down/The Ads Budget is decreased</t>
  </si>
  <si>
    <t>Winter Sales
PHASE 1: UP TO 40% OFF ON PRODUCTS SELECTION (8-14.01)
2ND PHASE: UP TO 50% OFF ON PRODUCTS SELECTION (14-24.01)
3RD PHASE: UP TO 60% OFF ON PRODUCTS SELECTION (24.01-04.02)</t>
  </si>
  <si>
    <t>TOTAL ONLINE</t>
  </si>
  <si>
    <t>new planogram and Valentine's sets implementation delay</t>
  </si>
  <si>
    <t>only regular orders</t>
  </si>
  <si>
    <t xml:space="preserve">BELGUM </t>
  </si>
  <si>
    <t>Order to reach the plan received not in time to be invoiced in Jan</t>
  </si>
  <si>
    <t>DM DE</t>
  </si>
  <si>
    <t>December Sell in was larger than expected (large re-order of winter collection, turnover for vday in dec, instead of Jan)
•	Warehouse stock last week on comparable level to mid-December – However the reach grew by 73% (see report below)
•	Only one big order of dm in JAN instead of usually one per week</t>
  </si>
  <si>
    <t>23.11.24 / AS / Return of ~58k€/255,2k PLN announced for old &amp; not processed returns &amp; ~95k€/418k PLN for L,V,D return announced
27.01.25 / AS / Returns from December announced to complaints department. Sales not fully aware if they are already planned or new returns. 
03.02.25 / AS / Returns has been picked up on 31.01. from Douglas warehouse. After arrival check what qtys and value came back. Pushed forward to 02/25.</t>
  </si>
  <si>
    <t xml:space="preserve">MULLER </t>
  </si>
  <si>
    <t>23.11. / AS / Return of ~51k€/224,4k PLN, Summer Colours Stay Lac announced from Müller
03.02. / AS / Return pushed forward to 02/25. Return value will be checked and adjusted if necessary.
20.12. / AS / Opening fee 2024 invoice from Müller 12,5k€, 55kPLN</t>
  </si>
  <si>
    <t xml:space="preserve">SIBERIA </t>
  </si>
  <si>
    <t>Placing order on 27.01. Risk that the order will not be delivered in time</t>
  </si>
  <si>
    <t xml:space="preserve">DOUGLAS ES </t>
  </si>
  <si>
    <t xml:space="preserve">DRUNI </t>
  </si>
  <si>
    <t>TOTAL RETAIL</t>
  </si>
  <si>
    <t>TOTAL DISTRIBUTORS</t>
  </si>
  <si>
    <t>Keyola is reporting serious issues in terms of sell out. Last collections performing bad, competition from Douglas offering similar discounts than her to sub distributors. Having conversations with her on a daily basis, but there doesn't seem to be any practical solution</t>
  </si>
  <si>
    <t>Particular slow month for sales as Karitas is busy setting up the store. We expect better results from next month</t>
  </si>
  <si>
    <t xml:space="preserve">DOUBLE BEAUTY BRANDS </t>
  </si>
  <si>
    <t>overstock after NOV-DEC 2024</t>
  </si>
  <si>
    <t>estimation increased by 24k</t>
  </si>
  <si>
    <t>PROTUGAL</t>
  </si>
  <si>
    <t>target achieved</t>
  </si>
  <si>
    <t>target overachieved</t>
  </si>
  <si>
    <t>after a lot of chasing the customer finally placed an order, though it is a very small one. In general they are very unresponsive, I've asked to catch up and set strategies but received no answer</t>
  </si>
  <si>
    <t>TOTAL OFFLINE</t>
  </si>
  <si>
    <t>TOTAL 2025</t>
  </si>
  <si>
    <t>FEBRUARY TURNOVER 2024</t>
  </si>
  <si>
    <t>FEBRUARY PLAN 2025</t>
  </si>
  <si>
    <t xml:space="preserve">FEBRUARY 2025 ACTUAL INVIOCED </t>
  </si>
  <si>
    <t>FEBRUARY 2025 OPEN ORDERS</t>
  </si>
  <si>
    <t>FEBRUARY ACTUAL       VS. LBE</t>
  </si>
  <si>
    <t xml:space="preserve">FEBRUARY ACTUAL VS. LBE % </t>
  </si>
  <si>
    <t>LBE WEEK 6</t>
  </si>
  <si>
    <t>LBE WEEK 7</t>
  </si>
  <si>
    <t>LBE WEEK 8</t>
  </si>
  <si>
    <t>LBE WEEK 9</t>
  </si>
  <si>
    <t>Positive response to updated pricing to 8,99 bases, colors and tops</t>
  </si>
  <si>
    <r>
      <rPr>
        <b/>
        <u/>
        <sz val="16"/>
        <color theme="1"/>
        <rFont val="Century Gothic"/>
        <family val="2"/>
        <charset val="238"/>
      </rPr>
      <t>February 2024</t>
    </r>
    <r>
      <rPr>
        <sz val="16"/>
        <color theme="1"/>
        <rFont val="Century Gothic"/>
        <family val="2"/>
        <charset val="238"/>
      </rPr>
      <t>: first big promotions -70%;
Tendency: drop in enquiries in Feb for the market
Economic situation in Europe: people tend to cut extra goods and save money
Amazon lowered the prices that influeces our sales + all small chinese brands (people choose TEMU for 4€ instead of 11€)
Promo plan:
5-14.02 V-Day Selection -30%
14-21.02 Golden Ticket
17-18.02 Shopping Night -25% over 65€
21.02-3.03 Scale Promo 5UV -15%; 7 UV -20%, 10UV -25%</t>
    </r>
  </si>
  <si>
    <t>Positive response to updated pricing to 7,99 colors and 8,99 bases</t>
  </si>
  <si>
    <t>Affiliate/Influencer Marketing on hold until we know the budget</t>
  </si>
  <si>
    <t xml:space="preserve">We are reactivating big promotions. </t>
  </si>
  <si>
    <r>
      <rPr>
        <b/>
        <u/>
        <sz val="16"/>
        <color theme="1"/>
        <rFont val="Century Gothic"/>
        <family val="2"/>
        <charset val="238"/>
      </rPr>
      <t>February 2024</t>
    </r>
    <r>
      <rPr>
        <sz val="16"/>
        <color theme="1"/>
        <rFont val="Century Gothic"/>
        <family val="2"/>
      </rPr>
      <t>: first big promotions -70%;
Tendency: drop in enquiries in Feb for the market
Economic situation in Europe: people tend to cut extra goods and save money
Amazon lowered the prices that influeces our sales + all small chinese brands (people choose TEMU for 4€ instead of 11€)
Promo plan:
5-14.02 V-Day Selection -30%
17-18.02 Shopping Night -25% over 65€
21.02-3.03 Scale Promo 5UV -15%; 7 UV -20%, 10UV -25%</t>
    </r>
  </si>
  <si>
    <t>finished 33k more than estimated</t>
  </si>
  <si>
    <t>we are ithe middle of future coperation discusion</t>
  </si>
  <si>
    <t>Managed to recuperate the gap and close very shortly from the target</t>
  </si>
  <si>
    <t>Customer is not selling out as expected due to increased competition that got a few of their subdistributors. They should do better next month with new Spring Collection and launch of NMU (only in their one physical store)</t>
  </si>
  <si>
    <r>
      <t xml:space="preserve">Orders at 900k avg. In FEB. Sellout plus 4% but OOS Winteredition. </t>
    </r>
    <r>
      <rPr>
        <sz val="16"/>
        <color rgb="FFFF0000"/>
        <rFont val="Century Gothic"/>
        <family val="2"/>
        <charset val="238"/>
      </rPr>
      <t>RISK</t>
    </r>
    <r>
      <rPr>
        <sz val="16"/>
        <color theme="1"/>
        <rFont val="Century Gothic"/>
        <family val="2"/>
        <charset val="238"/>
      </rPr>
      <t>: Returns amount 1 000 000 last year + 565 000 christmas sets.</t>
    </r>
  </si>
  <si>
    <t xml:space="preserve">23.11.24 / AS / Return of ~58k€/255,2k PLN announced for old &amp; not processed returns &amp; ~95k€/418k PLN for L,V,D return announced
27.01.25 / AS / Returns from December announced to complaints department. Sales not fully aware if they are already planned or new returns. 
03.02.25 / AS / Returns has been picked up on 31.01. from Douglas warehouse. After arrival check what qtys and value came back. Pushed forward to 02/25.
05.02.25 / AS / Adjusted LBE to 1127169,38 PLN due to new Order Forecast of Douglas. 
10.02. / AS / Return 1.509k PLN linked to 2024. Complaints Team is working on it. They are filling out the returns file. </t>
  </si>
  <si>
    <t>03.02.: Heavily affected by Staylac Productrecall
10.02. / AS / Return Value ~79k PLN --&gt; need to know where to book</t>
  </si>
  <si>
    <t xml:space="preserve">03.02. / AS /  Affected by Staylac Productrecall
23.11. / AS / Return of ~51k€/224,4k PLN, Summer Colours Stay Lac announced from Müller
03.02. / AS / Return pushed forward to 02/25. Return value will be checked and adjusted if necessary.
10.02. / AS / Summer Colour Return ~194k PLN. Noted in Return File. Please book in 2024, if possible. 
10.02. / AS / Product Recall Return ~199k PLN. Noted in Return File. </t>
  </si>
  <si>
    <t>03.02. / AS / Migros informed me, that it was only a test placement. They are evaluating in week 16 if further listing is likely.
05.02. / AS / Meeting with Ms. Scheidegger will maybe take place on 10.02. afternoon to clarify further collaboration.
07.02. / AS / NN return announced. Disposal costs at their stores will be 15.267,41 PLN. 
03.03. / AS / Order with delivery date 28.02. ~100kPLN was pushed to March.</t>
  </si>
  <si>
    <t>Customer surprisingly made another order and surpassed the target</t>
  </si>
  <si>
    <t>Managed to get 20k order at the end of the month which reduced the gap with the target. Customer is very nervous about TPO situation and reducing their orders to avoid overstock as in Belgium many companies are already ready with the topic and end customers get nervous in purchasing TPO containing products (in Belgium it will be prohibited even from use in salons)</t>
  </si>
  <si>
    <t>Managed to get the order and surpass the plan</t>
  </si>
  <si>
    <t>Unfortunately Karitas cancelled their latest order due to high shipping costs, which was a topic she complaint a lot about as apparently it's becoming more expensive</t>
  </si>
  <si>
    <t>the customer stopped responding to my contact attempts, pleced order in the end of month</t>
  </si>
  <si>
    <t>missing turnover will be shifted to March</t>
  </si>
  <si>
    <t>CLUB NUANCES  LDA</t>
  </si>
  <si>
    <t>Amazing results thanks to a very close cooperation with the customer who is expanding the business, now leading to almost double the budget for the month</t>
  </si>
  <si>
    <t>Order received way smaller than expected, had a call with the customer and offered support to increase sell out + offered the opportunity to try out NMU. They are happy about the first proposal and evaluating the second (they would like returns, which was declined by us)</t>
  </si>
  <si>
    <t>After one month of complete silence, customer finally placed an order, even if smaller than target. Tried to reach out to have an update call, but they don't reply</t>
  </si>
  <si>
    <t>MARCH TURNOVER 2024</t>
  </si>
  <si>
    <t>MARCH PLAN 2025</t>
  </si>
  <si>
    <t xml:space="preserve">MARCH 2025 ACTUAL INVIOCED </t>
  </si>
  <si>
    <t>MARCH 2025 OPEN ORDERS</t>
  </si>
  <si>
    <t>MARCH ACTUAL       VS, LBE</t>
  </si>
  <si>
    <t xml:space="preserve">MARCH ACTUAL VS, LBE % </t>
  </si>
  <si>
    <t>LBE WEEK 10</t>
  </si>
  <si>
    <t>LBE WEEK 11</t>
  </si>
  <si>
    <t>LBE WEEK 12</t>
  </si>
  <si>
    <t>LBE WEEK 13</t>
  </si>
  <si>
    <t>LBE WEEK 14</t>
  </si>
  <si>
    <t xml:space="preserve">RETURNS/ CREDIT NOTE </t>
  </si>
  <si>
    <t>LBE VS, 2024</t>
  </si>
  <si>
    <t xml:space="preserve">LBE VS, 2024 % </t>
  </si>
  <si>
    <t xml:space="preserve">LBE VS, PLAN </t>
  </si>
  <si>
    <t>LBE VS, PLAN %</t>
  </si>
  <si>
    <t>LBE VS, PLAN - RETURNS</t>
  </si>
  <si>
    <t>LBE VS, PLAN % - RETURNS</t>
  </si>
  <si>
    <t>LBE + RISKS / OPPS VS, PLAN</t>
  </si>
  <si>
    <t>LBE + RISKS / OPPS VS, PLAN %</t>
  </si>
  <si>
    <t>the spring collection may not perform best</t>
  </si>
  <si>
    <t>Spring sale + spring collection</t>
  </si>
  <si>
    <t>cosmetic case promo -&gt; strong promotion</t>
  </si>
  <si>
    <t>amazon Special Deal Days in 2nd part of March</t>
  </si>
  <si>
    <t>Delay in shipments</t>
  </si>
  <si>
    <t>Addtional CRM action to reactivate old optins, out of stocks because of no shipments</t>
  </si>
  <si>
    <t>Q1: +8% to plan, + 39% to LY</t>
  </si>
  <si>
    <t>I was supposed to offer starter sets however it's taking a lot of time to retrieve information internally on weights as asked by the customer</t>
  </si>
  <si>
    <t>I will talk with the customer today again to check Spring Collection performance and push again for Cover Natural (is it available to order?)</t>
  </si>
  <si>
    <t>NEW CUSTOMER</t>
  </si>
  <si>
    <t>03,02,: Heavily affected by Staylac Productrecall</t>
  </si>
  <si>
    <t>10,02,: Heavily affected by Staylac Productrecall; will be adjusted again after we had the meeting with Müller about the new assortment
07,03,25 / AS / LBE adjusted, Loading of new assortment ~942k PLN with "special discount" of 176k PLN = 766k PLN, Validity will be rechecked after delivery of new assortment and the evaluation of product-performance,
14,03,25 / AS / Staylac 2nd Return announced of leftover products 72k PLN</t>
  </si>
  <si>
    <t>Open Orders not checked</t>
  </si>
  <si>
    <t>03,02, / AS / Migros informed me, that it was only a test placement, They are evaluating in week 16 if further listing is likely, 31.03. open Orders not checked
05,02, / AS / Meeting with Ms, Scheidegger will maybe take place on 10,02, afternoon to clarify further collaboration,
07,03, / AS / Received information from Ms, Scheidegger, that we will likely get more information in calendar week from 10,03, onwards,</t>
  </si>
  <si>
    <t>Check if the order can be delivered in time</t>
  </si>
  <si>
    <t>Plan to stop working witht hem</t>
  </si>
  <si>
    <t>Waiting for last order confirmation of reception and new order</t>
  </si>
  <si>
    <t>Studio Estetico</t>
  </si>
  <si>
    <t>I will reach out to them by tomorrow to understand how their business is going, They mentioned TPO and HEMA free products, so I also want to investigate whether they are having the same issues as Keyola</t>
  </si>
  <si>
    <t>Customer complaint about shipping costs being too high (they exceed 20% of orders). Managed to keep the cooperation with a discount on nail polishes, however there won't be any orders for this month.</t>
  </si>
  <si>
    <t>E'lan Beauty Ltd,</t>
  </si>
  <si>
    <t>difference caused by exchange rate</t>
  </si>
  <si>
    <t>36k open order couldn't be invoiced in March so it will go to April</t>
  </si>
  <si>
    <t>Client said he won't be making an order for this month despite continuous chasing as the timings of UK deliveries fall into once a month, so he follows them</t>
  </si>
  <si>
    <t>Severe delays in shipping as well as damaged products, are putting at risk our cooperation. This situation has been going on since October - we are dealing internally to find proper solution</t>
  </si>
  <si>
    <t>APRIL TURNOVER 2024</t>
  </si>
  <si>
    <t>APRIL PLAN 2025</t>
  </si>
  <si>
    <t xml:space="preserve">APRIL 2025 ACTUAL INVIOCED </t>
  </si>
  <si>
    <t>APRIL 2025 OPEN ORDERS</t>
  </si>
  <si>
    <t>APRIL ACTUAL       VS. LBE</t>
  </si>
  <si>
    <t xml:space="preserve">APRIL ACTUAL VS. LBE % </t>
  </si>
  <si>
    <t>LBE WEEK 15</t>
  </si>
  <si>
    <t>LBE WEEK 16</t>
  </si>
  <si>
    <t>LBE WEEK 17</t>
  </si>
  <si>
    <t>LBE WEEK 18</t>
  </si>
  <si>
    <t>LBE + RISKS / OPPS VS. PLAN</t>
  </si>
  <si>
    <t>LBE + RISKS / OPPS VS. PLAN %</t>
  </si>
  <si>
    <t xml:space="preserve">until 7.04 spring sale
9-15.04 Buy 4 UV and get care set for 1€
15-22.04 HOT DEALS: TPO selection -60%
22.04-6.05 Buy for 60€ get -15% off
</t>
  </si>
  <si>
    <t>King's day promo, Affiliate + 3 B2B collabs</t>
  </si>
  <si>
    <t>until 7.04 spring sale
9-15.04 Buy 4 UV and get care set for 1€
15-22.04 HOT DEALS: TPO selection -60%
22.04-6.05 Scale promo up to -30% from 75€</t>
  </si>
  <si>
    <t>future cooperation discussion</t>
  </si>
  <si>
    <t>This month we are going to have meeting to set up the marketing plan + sign the contract as well as strategy to increase sell out/sell in</t>
  </si>
  <si>
    <t>Customer has already purchased Bridal collection in April, though they complaint about the collection being too late in terms of launch. They report slower sell out due to Passione Unghie competition, which is taking a larger market share</t>
  </si>
  <si>
    <t>Plan minus 120000 SSI SKUs / -100.000 Bridal Collection</t>
  </si>
  <si>
    <t>05.02.25 / AS / Adjusted LBE to 1487524,192 PLN due to new Order Forecast of Douglas. 
03.03.25 / AS / Adjusted LBE to 1429690,77 PLN due to new order forecast of Douglas
07.03.25 / AS / Adjusted LBE from 1429690,77 PLN to 1110849,77 PLN due to "TPO-Update"</t>
  </si>
  <si>
    <t xml:space="preserve">07.03.25 / AS / Adjusted LBE to 150000. Conservative planning due to assortment update and no insights on product performance. Will be adjusted after evaluation of performance in the first weeks after loading in March. </t>
  </si>
  <si>
    <t>07.03. / AS / LBE adjusted -20% to plan due to "TPO-update"; 31.03. Open Orders not checked</t>
  </si>
  <si>
    <t>Customer is ordering less due to wanting to get rid of TPO products (she doesn't want discount in exchange to order more); she sends weekly complaints in regards to how TPO is affecting Neonail sales and recently introduced 2 more brands as she was losing customers due to her lack of products TPO-free</t>
  </si>
  <si>
    <t>Customer reports Neonail losing market share vs other brands because of HEMA and TPO</t>
  </si>
  <si>
    <t>While the customer has said they only want to place one order per month, I will do my best to push to have another order for the bridal collection</t>
  </si>
  <si>
    <t>April plan confirmed by Luna</t>
  </si>
  <si>
    <t>Plan already achieved before the beginning of the month, we should be doubling the target</t>
  </si>
  <si>
    <t>This customer has reported continuous delays and issues with UK delivery and has asked us several time a long-term solution. Up until now we received no concrete answers from shipment and logistics</t>
  </si>
  <si>
    <t>MAY TURNOVER 2024</t>
  </si>
  <si>
    <t>MAY PLAN 2025</t>
  </si>
  <si>
    <t xml:space="preserve">MAY 2025 ACTUAL INVIOCED </t>
  </si>
  <si>
    <t>MAY 2025 OPEN ORDERS</t>
  </si>
  <si>
    <t>MAY ACTUAL       VS. LBE</t>
  </si>
  <si>
    <t xml:space="preserve">MAY ACTUAL VS. LBE % </t>
  </si>
  <si>
    <t>LBE WEEK 19</t>
  </si>
  <si>
    <t>LBE WEEK 20</t>
  </si>
  <si>
    <t>LBE WEEK 21</t>
  </si>
  <si>
    <t>LBE WEEK 22</t>
  </si>
  <si>
    <t>Plan minus 120000 SSI SKUs</t>
  </si>
  <si>
    <t>minus 1200000 SSI SKUs -10% sell out loss // Returns: Valentinesday</t>
  </si>
  <si>
    <t>05.02.25 / AS / Adjusted LBE to 1275403,096 PLN due to new Order Forecast of Douglas. 
03.03.25 / AS / Adjusted LBE to 1276962,72 PLN due to new order forecast of Douglas
07.03.25 / AS / Adjusted LBE from 1276962,72 PLN to 992752,72 PLN due to "TPO-Update"</t>
  </si>
  <si>
    <t>07.03. / AS / LBE adjusted -20% to plan due to "TPO-update"</t>
  </si>
  <si>
    <t>JUNE TURNOVER 2024</t>
  </si>
  <si>
    <t>JUNE PLAN 2025</t>
  </si>
  <si>
    <t xml:space="preserve">JUNE 2025 ACTUAL INVIOCED </t>
  </si>
  <si>
    <t>JUNE 2025 OPEN ORDERS</t>
  </si>
  <si>
    <t>JUNE ACTUAL       VS. LBE</t>
  </si>
  <si>
    <t xml:space="preserve">JUNE ACTUAL VS. LBE % </t>
  </si>
  <si>
    <t>LBE WEEK 23</t>
  </si>
  <si>
    <t>LBE WEEK 24</t>
  </si>
  <si>
    <t>LBE WEEK 25</t>
  </si>
  <si>
    <t>LBE WEEK 26</t>
  </si>
  <si>
    <t>LBE WEEK 27</t>
  </si>
  <si>
    <t>Minus 120000 SSI // Returns: Winter Colletion + Easter</t>
  </si>
  <si>
    <t>minus 10% SO dev. And minus 1.2mio SSI // Returns: Winter + Easter</t>
  </si>
  <si>
    <t>07.03. / AS / No specific order forecast from customer existing. // LBE adjusted to 972444 due to "TPO-update"</t>
  </si>
  <si>
    <t>JULY TURNOVER 2024</t>
  </si>
  <si>
    <t>JULY PLAN 2025</t>
  </si>
  <si>
    <t xml:space="preserve">JULY 2025 ACTUAL INVIOCED </t>
  </si>
  <si>
    <t>JULY 2025 OPEN ORDERS</t>
  </si>
  <si>
    <t>JULY ACTUAL       VS. LBE</t>
  </si>
  <si>
    <t xml:space="preserve">JULY ACTUAL VS. LBE % </t>
  </si>
  <si>
    <t>LBE WEEK 28</t>
  </si>
  <si>
    <t>LBE WEEK 29</t>
  </si>
  <si>
    <t>LBE WEEK 30</t>
  </si>
  <si>
    <t>LBE WEEK 31</t>
  </si>
  <si>
    <t>AUGUST TURNOVER 2024</t>
  </si>
  <si>
    <t>AUGUST PLAN 2025</t>
  </si>
  <si>
    <t xml:space="preserve">AUGUST 2025 ACTUAL INVIOCED </t>
  </si>
  <si>
    <t>AUGUST 2025 OPEN ORDERS</t>
  </si>
  <si>
    <t>AUGUST ACTUAL       VS. LBE</t>
  </si>
  <si>
    <t xml:space="preserve">AUGUST ACTUAL VS. LBE % </t>
  </si>
  <si>
    <t>LBE WEEK 32</t>
  </si>
  <si>
    <t>LBE WEEK 33</t>
  </si>
  <si>
    <t>LBE WEEK 34</t>
  </si>
  <si>
    <t>LBE WEEK 35</t>
  </si>
  <si>
    <t>SEPTEMBER TURNOVER 2024</t>
  </si>
  <si>
    <t>SEPTEMBER PLAN 2025</t>
  </si>
  <si>
    <t xml:space="preserve">SEPTEMBER 2025 ACTUAL INVIOCED </t>
  </si>
  <si>
    <t>SEPTEMBER 2025 OPEN ORDERS</t>
  </si>
  <si>
    <t>SEPTEMBER ACTUAL       VS. LBE</t>
  </si>
  <si>
    <t xml:space="preserve">SEPTEMBER ACTUAL VS. LBE % </t>
  </si>
  <si>
    <t>LBE WEEK 36</t>
  </si>
  <si>
    <t>LBE WEEK 37</t>
  </si>
  <si>
    <t>LBE WEEK 38</t>
  </si>
  <si>
    <t>LBE WEEK 39</t>
  </si>
  <si>
    <t>LBE WEEK 40</t>
  </si>
  <si>
    <t>OCTOBER TURNOVER 2024</t>
  </si>
  <si>
    <t>OCTOBER PLAN 2025</t>
  </si>
  <si>
    <t xml:space="preserve">OCTOBER 2025 ACTUAL INVIOCED </t>
  </si>
  <si>
    <t>OCTOBER 2025 OPEN ORDERS</t>
  </si>
  <si>
    <t>OCTOBER ACTUAL       VS. LBE</t>
  </si>
  <si>
    <t xml:space="preserve">OCTOBER ACTUAL VS. LBE % </t>
  </si>
  <si>
    <t>LBE WEEK 41</t>
  </si>
  <si>
    <t>LBE WEEK 42</t>
  </si>
  <si>
    <t>LBE WEEK 43</t>
  </si>
  <si>
    <t>LBE WEEK 44</t>
  </si>
  <si>
    <t>NOVEMBER TURNOVER 2024</t>
  </si>
  <si>
    <t>NOVEMBER PLAN 2025</t>
  </si>
  <si>
    <t xml:space="preserve">NOVEMBER 2025 ACTUAL INVIOCED </t>
  </si>
  <si>
    <t>NOVEMBER 2025 OPEN ORDERS</t>
  </si>
  <si>
    <t>NOVEMBER ACTUAL       VS. LBE</t>
  </si>
  <si>
    <t xml:space="preserve">NOVEMBER ACTUAL VS. LBE % </t>
  </si>
  <si>
    <t>LBE WEEK 45</t>
  </si>
  <si>
    <t>LBE WEEK 46</t>
  </si>
  <si>
    <t>LBE WEEK 47</t>
  </si>
  <si>
    <t>LBE WEEK 48</t>
  </si>
  <si>
    <t>DECEMBER TURNOVER 2024</t>
  </si>
  <si>
    <t>DECEMBER PLAN 2025</t>
  </si>
  <si>
    <t xml:space="preserve">DECEMBER 2025 ACTUAL INVIOCED </t>
  </si>
  <si>
    <t>DECEMBER 2025 OPEN ORDERS</t>
  </si>
  <si>
    <t>DECEMBER ACTUAL       VS. LBE</t>
  </si>
  <si>
    <t xml:space="preserve">DECEMBER ACTUAL VS. LBE % </t>
  </si>
  <si>
    <t>LBE WEEK 49</t>
  </si>
  <si>
    <t>LBE WEEK 50</t>
  </si>
  <si>
    <t>LBE WEEK 51</t>
  </si>
  <si>
    <t>LBE WEEK 52</t>
  </si>
  <si>
    <t>230679,72 - from the LBE (?)</t>
  </si>
  <si>
    <t>Hot deals selection / Shopping Cart Discount</t>
  </si>
  <si>
    <t>Great start. Around 270.000 pln in the first 2 days Big Spring Sales promotion from 07.04.</t>
  </si>
  <si>
    <t xml:space="preserve">LUNA SOREN GMBH </t>
  </si>
  <si>
    <t>Plan minus 135 000 NMU, minus 120 000 SSI SKU</t>
  </si>
  <si>
    <t>Plan - 1 250 000 neo makeup edition, -1 200 000 SSI Loss, 10% SO development brand last few weeks</t>
  </si>
  <si>
    <t>05,02,25 / AS / Adjusted LBE to 1 192 317,016 PLN due to new Order Forecast of Douglas, 
10,02, / AS / Neonail Product Recall return will likely come in March ~58k PLN, 
03,03,25 / AS / Adjusted LBE to 1209247,91 PLN due to new order forecast of Douglas
07,03,25 / AS / Adjusted LBE from 1209247,91 PLN to 786514,91 PLN due to "TPO-Update"</t>
  </si>
  <si>
    <r>
      <t xml:space="preserve">DOUGLAS DE </t>
    </r>
    <r>
      <rPr>
        <sz val="16"/>
        <color rgb="FFFF0000"/>
        <rFont val="Century Gothic"/>
        <family val="2"/>
        <charset val="238"/>
      </rPr>
      <t>+ AT</t>
    </r>
  </si>
  <si>
    <t>strong sell-in in last week of March (Q1 closing), returns: Valentines discount, raported returns refund of 50%</t>
  </si>
  <si>
    <t>Plan Minus 10% sell out BL development// In Plan Delivery Bridal Plan 1.2mio // Risk of lower Order 200k // minus 1200000 SSI SKUs (800.000 SSI are back in LBE)</t>
  </si>
  <si>
    <t>RETURNS/CREDIT NOTE</t>
  </si>
  <si>
    <t>8 new openings - 82.560 PLN</t>
  </si>
  <si>
    <t>300k agreed with the client. They are waiting for 200ml Cover Gel if its possible. They will be ordering Easter collection during 07-11.04. They are afraid of the sell out drop during March (-30%) althought they were doing Spring Sales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</si>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</sst>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0.00\ &quot;€&quot;;[Red]\-#,##0.00\ &quot;€&quot;"/>
    <numFmt numFmtId="44" formatCode="_-* #,##0.00\ &quot;€&quot;_-;\-* #,##0.00\ &quot;€&quot;_-;_-* &quot;-&quot;??\ &quot;€&quot;_-;_-@_-"/>
    <numFmt numFmtId="43" formatCode="_-* #,##0.00_-;\-* #,##0.00_-;_-* &quot;-&quot;??_-;_-@_-"/>
    <numFmt numFmtId="164" formatCode="_-* #,##0_-;\-* #,##0_-;_-* &quot;-&quot;??_-;_-@_-"/>
    <numFmt numFmtId="165" formatCode="#,##0_ ;\-#,##0\ "/>
    <numFmt numFmtId="166" formatCode="_-* #,##0.00\ _z_ł_-;\-* #,##0.00\ _z_ł_-;_-* &quot;-&quot;??\ _z_ł_-;_-@_-"/>
    <numFmt numFmtId="167" formatCode="#,##0.000_ ;\-#,##0.000\ "/>
  </numFmts>
  <fonts count="33" x14ac:knownFonts="1">
    <font>
      <sz val="11"/>
      <color theme="1"/>
      <name val="Calibri"/>
      <family val="2"/>
      <charset val="238"/>
      <scheme val="minor"/>
    </font>
    <font>
      <sz val="11"/>
      <color theme="1"/>
      <name val="Calibri"/>
      <family val="2"/>
      <charset val="238"/>
      <scheme val="minor"/>
    </font>
    <font>
      <sz val="16"/>
      <color theme="1"/>
      <name val="Century Gothic"/>
      <family val="2"/>
      <charset val="238"/>
    </font>
    <font>
      <sz val="8"/>
      <name val="Calibri"/>
      <family val="2"/>
      <charset val="238"/>
      <scheme val="minor"/>
    </font>
    <font>
      <b/>
      <sz val="16"/>
      <color theme="1"/>
      <name val="Century Gothic"/>
      <family val="2"/>
      <charset val="238"/>
    </font>
    <font>
      <b/>
      <sz val="18"/>
      <color theme="1"/>
      <name val="Century Gothic"/>
      <family val="2"/>
      <charset val="238"/>
    </font>
    <font>
      <sz val="18"/>
      <color theme="1"/>
      <name val="Century Gothic"/>
      <family val="2"/>
      <charset val="238"/>
    </font>
    <font>
      <i/>
      <sz val="18"/>
      <color theme="1"/>
      <name val="Century Gothic"/>
      <family val="2"/>
      <charset val="238"/>
    </font>
    <font>
      <sz val="20"/>
      <color theme="1"/>
      <name val="Century Gothic"/>
      <family val="2"/>
      <charset val="238"/>
    </font>
    <font>
      <b/>
      <sz val="20"/>
      <color theme="1"/>
      <name val="Century Gothic"/>
      <family val="2"/>
      <charset val="238"/>
    </font>
    <font>
      <sz val="16"/>
      <name val="Century Gothic"/>
      <family val="2"/>
      <charset val="238"/>
    </font>
    <font>
      <sz val="18"/>
      <color theme="0"/>
      <name val="Century Gothic"/>
      <family val="2"/>
      <charset val="238"/>
    </font>
    <font>
      <b/>
      <sz val="18"/>
      <name val="Century Gothic"/>
      <family val="2"/>
      <charset val="238"/>
    </font>
    <font>
      <sz val="16"/>
      <color theme="1"/>
      <name val="Century Gothic"/>
      <family val="2"/>
    </font>
    <font>
      <b/>
      <sz val="16"/>
      <name val="Century Gothic"/>
      <family val="2"/>
      <charset val="238"/>
    </font>
    <font>
      <b/>
      <sz val="22"/>
      <name val="Century Gothic"/>
      <family val="2"/>
      <charset val="238"/>
    </font>
    <font>
      <sz val="11"/>
      <name val="Calibri"/>
      <family val="2"/>
      <charset val="238"/>
      <scheme val="minor"/>
    </font>
    <font>
      <sz val="24"/>
      <color theme="1"/>
      <name val="Century Gothic"/>
      <family val="2"/>
      <charset val="238"/>
    </font>
    <font>
      <sz val="24"/>
      <color rgb="FFFF0000"/>
      <name val="Century Gothic"/>
      <family val="2"/>
      <charset val="238"/>
    </font>
    <font>
      <sz val="18"/>
      <name val="Calibri"/>
      <family val="2"/>
      <charset val="238"/>
      <scheme val="minor"/>
    </font>
    <font>
      <sz val="16"/>
      <color rgb="FF000000"/>
      <name val="Century Gothic"/>
      <family val="2"/>
      <charset val="238"/>
    </font>
    <font>
      <sz val="16"/>
      <color rgb="FFFF0000"/>
      <name val="Century Gothic"/>
      <family val="2"/>
    </font>
    <font>
      <b/>
      <sz val="40"/>
      <color theme="1"/>
      <name val="Century Gothic"/>
      <family val="2"/>
      <charset val="238"/>
    </font>
    <font>
      <sz val="16"/>
      <color rgb="FFFF0000"/>
      <name val="Century Gothic"/>
      <family val="2"/>
      <charset val="238"/>
    </font>
    <font>
      <b/>
      <sz val="16"/>
      <color theme="1"/>
      <name val="Calibri"/>
      <family val="2"/>
      <charset val="238"/>
      <scheme val="minor"/>
    </font>
    <font>
      <b/>
      <u/>
      <sz val="16"/>
      <color theme="1"/>
      <name val="Century Gothic"/>
      <family val="2"/>
      <charset val="238"/>
    </font>
    <font>
      <b/>
      <sz val="16"/>
      <color theme="1"/>
      <name val="Century Gothic"/>
      <family val="2"/>
    </font>
    <font>
      <b/>
      <sz val="18"/>
      <name val="Century Gothic"/>
      <family val="2"/>
    </font>
    <font>
      <sz val="18"/>
      <name val="Century Gothic"/>
      <family val="2"/>
      <charset val="238"/>
    </font>
    <font>
      <u/>
      <sz val="16"/>
      <color theme="1"/>
      <name val="Century Gothic"/>
      <family val="2"/>
      <charset val="238"/>
    </font>
    <font>
      <b/>
      <sz val="11"/>
      <color theme="1"/>
      <name val="Calibri"/>
      <family val="2"/>
      <charset val="238"/>
      <scheme val="minor"/>
    </font>
    <font>
      <sz val="16"/>
      <color theme="1"/>
      <name val="Century Gothic"/>
      <family val="2"/>
      <charset val="238"/>
    </font>
    <font>
      <sz val="16"/>
      <color theme="1"/>
      <name val="Century Gothic"/>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66"/>
        <bgColor indexed="64"/>
      </patternFill>
    </fill>
    <fill>
      <patternFill patternType="solid">
        <fgColor rgb="FF66CCFF"/>
        <bgColor indexed="64"/>
      </patternFill>
    </fill>
    <fill>
      <patternFill patternType="solid">
        <fgColor rgb="FFFFFF99"/>
        <bgColor indexed="64"/>
      </patternFill>
    </fill>
    <fill>
      <patternFill patternType="solid">
        <fgColor rgb="FF12BA3E"/>
        <bgColor indexed="64"/>
      </patternFill>
    </fill>
    <fill>
      <patternFill patternType="solid">
        <fgColor rgb="FFFFFF00"/>
        <bgColor indexed="64"/>
      </patternFill>
    </fill>
    <fill>
      <patternFill patternType="solid">
        <fgColor rgb="FFCCECFF"/>
        <bgColor indexed="64"/>
      </patternFill>
    </fill>
    <fill>
      <patternFill patternType="solid">
        <fgColor theme="4" tint="0.79998168889431442"/>
        <bgColor theme="4" tint="0.79998168889431442"/>
      </patternFill>
    </fill>
  </fills>
  <borders count="1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top style="thin">
        <color indexed="64"/>
      </top>
      <bottom style="thin">
        <color indexed="64"/>
      </bottom>
      <diagonal/>
    </border>
    <border>
      <left style="medium">
        <color rgb="FF000000"/>
      </left>
      <right/>
      <top style="thin">
        <color indexed="64"/>
      </top>
      <bottom/>
      <diagonal/>
    </border>
    <border>
      <left/>
      <right style="thin">
        <color indexed="64"/>
      </right>
      <top style="thin">
        <color indexed="64"/>
      </top>
      <bottom/>
      <diagonal/>
    </border>
    <border>
      <left style="medium">
        <color rgb="FF000000"/>
      </left>
      <right style="medium">
        <color rgb="FF000000"/>
      </right>
      <top style="thin">
        <color indexed="64"/>
      </top>
      <bottom style="medium">
        <color indexed="64"/>
      </bottom>
      <diagonal/>
    </border>
    <border>
      <left style="medium">
        <color rgb="FF000000"/>
      </left>
      <right style="medium">
        <color rgb="FF000000"/>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bottom/>
      <diagonal/>
    </border>
    <border>
      <left style="medium">
        <color rgb="FF000000"/>
      </left>
      <right/>
      <top/>
      <bottom style="thin">
        <color indexed="64"/>
      </bottom>
      <diagonal/>
    </border>
    <border>
      <left style="medium">
        <color indexed="64"/>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style="medium">
        <color rgb="FF000000"/>
      </left>
      <right/>
      <top style="medium">
        <color rgb="FF000000"/>
      </top>
      <bottom/>
      <diagonal/>
    </border>
    <border>
      <left style="medium">
        <color rgb="FF000000"/>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rgb="FF000000"/>
      </top>
      <bottom style="thin">
        <color indexed="64"/>
      </bottom>
      <diagonal/>
    </border>
    <border>
      <left style="thin">
        <color indexed="64"/>
      </left>
      <right/>
      <top/>
      <bottom style="medium">
        <color indexed="64"/>
      </bottom>
      <diagonal/>
    </border>
    <border>
      <left style="medium">
        <color rgb="FF000000"/>
      </left>
      <right style="medium">
        <color rgb="FF000000"/>
      </right>
      <top/>
      <bottom style="medium">
        <color rgb="FF000000"/>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style="medium">
        <color rgb="FF000000"/>
      </top>
      <bottom style="thin">
        <color indexed="64"/>
      </bottom>
      <diagonal/>
    </border>
    <border>
      <left style="medium">
        <color rgb="FF000000"/>
      </left>
      <right/>
      <top style="medium">
        <color rgb="FF000000"/>
      </top>
      <bottom style="medium">
        <color indexed="64"/>
      </bottom>
      <diagonal/>
    </border>
    <border>
      <left style="medium">
        <color rgb="FF000000"/>
      </left>
      <right/>
      <top style="thin">
        <color indexed="64"/>
      </top>
      <bottom style="thin">
        <color rgb="FF000000"/>
      </bottom>
      <diagonal/>
    </border>
    <border>
      <left style="medium">
        <color indexed="64"/>
      </left>
      <right/>
      <top/>
      <bottom/>
      <diagonal/>
    </border>
    <border>
      <left style="medium">
        <color indexed="64"/>
      </left>
      <right style="thin">
        <color indexed="64"/>
      </right>
      <top style="medium">
        <color rgb="FF000000"/>
      </top>
      <bottom style="thin">
        <color indexed="64"/>
      </bottom>
      <diagonal/>
    </border>
    <border>
      <left/>
      <right style="medium">
        <color indexed="64"/>
      </right>
      <top style="medium">
        <color rgb="FF000000"/>
      </top>
      <bottom style="thin">
        <color indexed="64"/>
      </bottom>
      <diagonal/>
    </border>
    <border>
      <left style="medium">
        <color indexed="64"/>
      </left>
      <right style="medium">
        <color indexed="64"/>
      </right>
      <top style="medium">
        <color rgb="FF000000"/>
      </top>
      <bottom style="thin">
        <color indexed="64"/>
      </bottom>
      <diagonal/>
    </border>
    <border>
      <left style="medium">
        <color indexed="64"/>
      </left>
      <right/>
      <top style="medium">
        <color rgb="FF000000"/>
      </top>
      <bottom style="thin">
        <color indexed="64"/>
      </bottom>
      <diagonal/>
    </border>
    <border>
      <left/>
      <right/>
      <top/>
      <bottom style="thin">
        <color indexed="64"/>
      </bottom>
      <diagonal/>
    </border>
    <border>
      <left/>
      <right/>
      <top style="thin">
        <color indexed="64"/>
      </top>
      <bottom/>
      <diagonal/>
    </border>
    <border>
      <left/>
      <right style="medium">
        <color indexed="64"/>
      </right>
      <top/>
      <bottom/>
      <diagonal/>
    </border>
    <border>
      <left style="medium">
        <color rgb="FF000000"/>
      </left>
      <right/>
      <top/>
      <bottom/>
      <diagonal/>
    </border>
    <border>
      <left style="medium">
        <color indexed="64"/>
      </left>
      <right/>
      <top style="thin">
        <color indexed="64"/>
      </top>
      <bottom style="thin">
        <color rgb="FF000000"/>
      </bottom>
      <diagonal/>
    </border>
    <border>
      <left style="medium">
        <color indexed="64"/>
      </left>
      <right style="medium">
        <color indexed="64"/>
      </right>
      <top style="thin">
        <color indexed="64"/>
      </top>
      <bottom style="thin">
        <color rgb="FF000000"/>
      </bottom>
      <diagonal/>
    </border>
    <border>
      <left/>
      <right/>
      <top style="thin">
        <color indexed="64"/>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thin">
        <color indexed="64"/>
      </right>
      <top style="medium">
        <color indexed="64"/>
      </top>
      <bottom/>
      <diagonal/>
    </border>
    <border>
      <left style="medium">
        <color rgb="FF000000"/>
      </left>
      <right style="medium">
        <color rgb="FF000000"/>
      </right>
      <top style="medium">
        <color indexed="64"/>
      </top>
      <bottom/>
      <diagonal/>
    </border>
    <border>
      <left style="medium">
        <color rgb="FF000000"/>
      </left>
      <right style="medium">
        <color rgb="FF000000"/>
      </right>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right/>
      <top style="medium">
        <color indexed="64"/>
      </top>
      <bottom/>
      <diagonal/>
    </border>
    <border>
      <left style="medium">
        <color rgb="FF000000"/>
      </left>
      <right style="medium">
        <color rgb="FF000000"/>
      </right>
      <top style="medium">
        <color rgb="FF000000"/>
      </top>
      <bottom style="medium">
        <color rgb="FF000000"/>
      </bottom>
      <diagonal/>
    </border>
    <border>
      <left/>
      <right style="thin">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thin">
        <color rgb="FF000000"/>
      </bottom>
      <diagonal/>
    </border>
    <border>
      <left style="medium">
        <color indexed="64"/>
      </left>
      <right style="medium">
        <color rgb="FF000000"/>
      </right>
      <top/>
      <bottom style="medium">
        <color rgb="FF00000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rgb="FF000000"/>
      </top>
      <bottom/>
      <diagonal/>
    </border>
    <border>
      <left style="thin">
        <color indexed="64"/>
      </left>
      <right style="medium">
        <color rgb="FF000000"/>
      </right>
      <top style="medium">
        <color indexed="64"/>
      </top>
      <bottom/>
      <diagonal/>
    </border>
    <border>
      <left style="thin">
        <color indexed="64"/>
      </left>
      <right style="medium">
        <color rgb="FF000000"/>
      </right>
      <top/>
      <bottom/>
      <diagonal/>
    </border>
    <border>
      <left style="thin">
        <color indexed="64"/>
      </left>
      <right style="medium">
        <color rgb="FF000000"/>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050">
    <xf numFmtId="0" fontId="0" fillId="0" borderId="0" xfId="0"/>
    <xf numFmtId="0" fontId="2" fillId="0" borderId="0" xfId="0" applyFont="1" applyAlignment="1">
      <alignment horizontal="center" vertical="center"/>
    </xf>
    <xf numFmtId="0" fontId="2" fillId="0" borderId="0" xfId="0" applyFont="1" applyAlignment="1">
      <alignment vertical="center"/>
    </xf>
    <xf numFmtId="164" fontId="2" fillId="0" borderId="1" xfId="1" applyNumberFormat="1" applyFont="1" applyBorder="1" applyAlignment="1">
      <alignment horizontal="center" vertical="center"/>
    </xf>
    <xf numFmtId="9" fontId="4" fillId="0" borderId="0" xfId="2"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4" fillId="2" borderId="6" xfId="1" applyNumberFormat="1" applyFont="1" applyFill="1" applyBorder="1" applyAlignment="1">
      <alignment horizontal="center" vertical="center"/>
    </xf>
    <xf numFmtId="164" fontId="2" fillId="0" borderId="12" xfId="1" applyNumberFormat="1" applyFont="1" applyBorder="1" applyAlignment="1">
      <alignment horizontal="center" vertical="center"/>
    </xf>
    <xf numFmtId="9" fontId="2" fillId="0" borderId="13" xfId="2" applyFont="1" applyBorder="1" applyAlignment="1">
      <alignment horizontal="center" vertical="center"/>
    </xf>
    <xf numFmtId="9" fontId="2" fillId="0" borderId="15" xfId="2" applyFont="1" applyBorder="1" applyAlignment="1">
      <alignment horizontal="center" vertical="center"/>
    </xf>
    <xf numFmtId="164" fontId="2" fillId="0" borderId="17" xfId="1" applyNumberFormat="1" applyFont="1" applyBorder="1" applyAlignment="1">
      <alignment horizontal="center" vertical="center"/>
    </xf>
    <xf numFmtId="9" fontId="2" fillId="0" borderId="18" xfId="2" applyFont="1" applyBorder="1" applyAlignment="1">
      <alignment horizontal="center" vertical="center"/>
    </xf>
    <xf numFmtId="164" fontId="2" fillId="0" borderId="19" xfId="1" applyNumberFormat="1" applyFont="1" applyFill="1" applyBorder="1" applyAlignment="1">
      <alignment horizontal="center" vertical="center"/>
    </xf>
    <xf numFmtId="164" fontId="2" fillId="0" borderId="2" xfId="1" applyNumberFormat="1" applyFont="1" applyFill="1" applyBorder="1" applyAlignment="1">
      <alignment horizontal="center" vertical="center"/>
    </xf>
    <xf numFmtId="0" fontId="4" fillId="2" borderId="7" xfId="0" applyFont="1" applyFill="1" applyBorder="1" applyAlignment="1">
      <alignment horizontal="center" vertical="center" wrapText="1"/>
    </xf>
    <xf numFmtId="9" fontId="2" fillId="0" borderId="0" xfId="2" applyFont="1" applyFill="1" applyBorder="1" applyAlignment="1">
      <alignment horizontal="center" vertical="center"/>
    </xf>
    <xf numFmtId="164" fontId="2" fillId="0" borderId="1" xfId="1" applyNumberFormat="1" applyFont="1" applyFill="1" applyBorder="1" applyAlignment="1">
      <alignment horizontal="center" vertical="center"/>
    </xf>
    <xf numFmtId="164" fontId="2" fillId="0" borderId="15" xfId="1" applyNumberFormat="1" applyFont="1" applyFill="1" applyBorder="1" applyAlignment="1">
      <alignment vertical="center"/>
    </xf>
    <xf numFmtId="164" fontId="2" fillId="0" borderId="14" xfId="1" applyNumberFormat="1" applyFont="1" applyFill="1" applyBorder="1" applyAlignment="1">
      <alignment horizontal="center" vertical="center"/>
    </xf>
    <xf numFmtId="164" fontId="2" fillId="0" borderId="22" xfId="1" applyNumberFormat="1" applyFont="1" applyFill="1" applyBorder="1" applyAlignment="1">
      <alignment vertical="center"/>
    </xf>
    <xf numFmtId="164" fontId="2" fillId="0" borderId="4" xfId="1" applyNumberFormat="1" applyFont="1" applyFill="1" applyBorder="1" applyAlignment="1">
      <alignment vertical="center"/>
    </xf>
    <xf numFmtId="164" fontId="2" fillId="0" borderId="23" xfId="1" applyNumberFormat="1" applyFont="1" applyFill="1" applyBorder="1" applyAlignment="1">
      <alignment vertical="center"/>
    </xf>
    <xf numFmtId="164" fontId="2" fillId="0" borderId="25" xfId="1" applyNumberFormat="1" applyFont="1" applyFill="1" applyBorder="1" applyAlignment="1">
      <alignment vertical="center"/>
    </xf>
    <xf numFmtId="164" fontId="2" fillId="0" borderId="24" xfId="1" applyNumberFormat="1" applyFont="1" applyFill="1" applyBorder="1" applyAlignment="1">
      <alignment horizontal="center" vertical="center"/>
    </xf>
    <xf numFmtId="164" fontId="2" fillId="0" borderId="3" xfId="1" applyNumberFormat="1" applyFont="1" applyFill="1" applyBorder="1" applyAlignment="1">
      <alignment horizontal="center" vertical="center"/>
    </xf>
    <xf numFmtId="164" fontId="2" fillId="0" borderId="22" xfId="1" applyNumberFormat="1" applyFont="1" applyFill="1" applyBorder="1" applyAlignment="1">
      <alignment horizontal="center" vertical="center"/>
    </xf>
    <xf numFmtId="164" fontId="2" fillId="0" borderId="4" xfId="1" applyNumberFormat="1" applyFont="1" applyFill="1" applyBorder="1" applyAlignment="1">
      <alignment horizontal="center" vertical="center"/>
    </xf>
    <xf numFmtId="164" fontId="4" fillId="2" borderId="5" xfId="1" applyNumberFormat="1" applyFont="1" applyFill="1" applyBorder="1" applyAlignment="1">
      <alignment horizontal="center" vertical="center"/>
    </xf>
    <xf numFmtId="164" fontId="2" fillId="2" borderId="7" xfId="1" applyNumberFormat="1" applyFont="1" applyFill="1" applyBorder="1" applyAlignment="1">
      <alignment vertical="center"/>
    </xf>
    <xf numFmtId="164" fontId="4" fillId="2" borderId="7" xfId="1" applyNumberFormat="1" applyFont="1" applyFill="1" applyBorder="1" applyAlignment="1">
      <alignment vertical="center"/>
    </xf>
    <xf numFmtId="9" fontId="2" fillId="0" borderId="29" xfId="2" applyFont="1" applyBorder="1" applyAlignment="1">
      <alignment horizontal="center" vertical="center"/>
    </xf>
    <xf numFmtId="9" fontId="2" fillId="0" borderId="36" xfId="2" applyFont="1" applyBorder="1" applyAlignment="1">
      <alignment horizontal="center" vertical="center"/>
    </xf>
    <xf numFmtId="9" fontId="2" fillId="0" borderId="37" xfId="2" applyFont="1" applyBorder="1" applyAlignment="1">
      <alignment horizontal="center" vertical="center"/>
    </xf>
    <xf numFmtId="164" fontId="2" fillId="0" borderId="19" xfId="1" applyNumberFormat="1" applyFont="1" applyBorder="1" applyAlignment="1">
      <alignment horizontal="center" vertical="center"/>
    </xf>
    <xf numFmtId="0" fontId="4" fillId="2" borderId="35" xfId="0" applyFont="1" applyFill="1" applyBorder="1" applyAlignment="1">
      <alignment horizontal="center" vertical="center" wrapText="1"/>
    </xf>
    <xf numFmtId="0" fontId="2" fillId="0" borderId="38" xfId="0" applyFont="1" applyBorder="1" applyAlignment="1">
      <alignment horizontal="center" vertical="center"/>
    </xf>
    <xf numFmtId="0" fontId="2" fillId="0" borderId="39" xfId="0" applyFont="1" applyBorder="1" applyAlignment="1">
      <alignment horizontal="center" vertical="center"/>
    </xf>
    <xf numFmtId="0" fontId="2" fillId="0" borderId="40" xfId="0" applyFont="1" applyBorder="1" applyAlignment="1">
      <alignment horizontal="center" vertical="center"/>
    </xf>
    <xf numFmtId="0" fontId="4" fillId="2" borderId="35" xfId="0" applyFont="1" applyFill="1" applyBorder="1" applyAlignment="1">
      <alignment horizontal="center" vertical="center"/>
    </xf>
    <xf numFmtId="164" fontId="2" fillId="0" borderId="45" xfId="1" applyNumberFormat="1" applyFont="1" applyFill="1" applyBorder="1" applyAlignment="1">
      <alignment vertical="center"/>
    </xf>
    <xf numFmtId="164" fontId="2" fillId="0" borderId="36" xfId="1" applyNumberFormat="1" applyFont="1" applyFill="1" applyBorder="1" applyAlignment="1">
      <alignment horizontal="center" vertical="center"/>
    </xf>
    <xf numFmtId="164" fontId="2" fillId="0" borderId="46" xfId="1" applyNumberFormat="1" applyFont="1" applyFill="1" applyBorder="1" applyAlignment="1">
      <alignment horizontal="center" vertical="center"/>
    </xf>
    <xf numFmtId="164" fontId="2" fillId="0" borderId="45" xfId="1" applyNumberFormat="1" applyFont="1" applyFill="1" applyBorder="1" applyAlignment="1">
      <alignment horizontal="center" vertical="center"/>
    </xf>
    <xf numFmtId="0" fontId="2" fillId="0" borderId="63" xfId="0" applyFont="1" applyBorder="1" applyAlignment="1">
      <alignment horizontal="center" vertical="center"/>
    </xf>
    <xf numFmtId="9" fontId="2" fillId="0" borderId="23" xfId="2" applyFont="1" applyBorder="1" applyAlignment="1">
      <alignment horizontal="center" vertical="center"/>
    </xf>
    <xf numFmtId="164" fontId="2" fillId="0" borderId="3" xfId="1" applyNumberFormat="1" applyFont="1" applyBorder="1" applyAlignment="1">
      <alignment horizontal="center" vertical="center"/>
    </xf>
    <xf numFmtId="9" fontId="2" fillId="0" borderId="25" xfId="2" applyFont="1" applyBorder="1" applyAlignment="1">
      <alignment horizontal="center" vertical="center"/>
    </xf>
    <xf numFmtId="164" fontId="2" fillId="0" borderId="50" xfId="1" applyNumberFormat="1" applyFont="1" applyFill="1" applyBorder="1" applyAlignment="1">
      <alignment horizontal="center" vertical="center"/>
    </xf>
    <xf numFmtId="9" fontId="2" fillId="0" borderId="46" xfId="2" applyFont="1" applyBorder="1" applyAlignment="1">
      <alignment horizontal="center" vertical="center"/>
    </xf>
    <xf numFmtId="164" fontId="2" fillId="0" borderId="48" xfId="1" applyNumberFormat="1" applyFont="1" applyFill="1" applyBorder="1" applyAlignment="1">
      <alignment horizontal="center" vertical="center"/>
    </xf>
    <xf numFmtId="164" fontId="2" fillId="0" borderId="11" xfId="1" applyNumberFormat="1" applyFont="1" applyBorder="1" applyAlignment="1">
      <alignment horizontal="center" vertical="center"/>
    </xf>
    <xf numFmtId="164" fontId="2" fillId="0" borderId="29" xfId="1" applyNumberFormat="1" applyFont="1" applyFill="1" applyBorder="1" applyAlignment="1">
      <alignment horizontal="center" vertical="center"/>
    </xf>
    <xf numFmtId="164" fontId="4" fillId="2" borderId="7" xfId="1" applyNumberFormat="1" applyFont="1" applyFill="1" applyBorder="1" applyAlignment="1">
      <alignment horizontal="center" vertical="center"/>
    </xf>
    <xf numFmtId="164" fontId="6" fillId="0" borderId="11" xfId="1" applyNumberFormat="1" applyFont="1" applyFill="1" applyBorder="1" applyAlignment="1">
      <alignment horizontal="center" vertical="center" wrapText="1"/>
    </xf>
    <xf numFmtId="164" fontId="6" fillId="0" borderId="12" xfId="1" applyNumberFormat="1" applyFont="1" applyFill="1" applyBorder="1" applyAlignment="1">
      <alignment horizontal="center" vertical="center" wrapText="1"/>
    </xf>
    <xf numFmtId="164" fontId="6" fillId="0" borderId="13" xfId="1" applyNumberFormat="1" applyFont="1" applyFill="1" applyBorder="1" applyAlignment="1">
      <alignment horizontal="center" vertical="center" wrapText="1"/>
    </xf>
    <xf numFmtId="164" fontId="6" fillId="0" borderId="19" xfId="1" applyNumberFormat="1" applyFont="1" applyFill="1" applyBorder="1" applyAlignment="1">
      <alignment horizontal="center" vertical="center" wrapText="1"/>
    </xf>
    <xf numFmtId="164" fontId="6" fillId="0" borderId="29" xfId="1" applyNumberFormat="1" applyFont="1" applyFill="1" applyBorder="1" applyAlignment="1">
      <alignment horizontal="center" vertical="center" wrapText="1"/>
    </xf>
    <xf numFmtId="164" fontId="6" fillId="0" borderId="38" xfId="1" applyNumberFormat="1" applyFont="1" applyFill="1" applyBorder="1" applyAlignment="1">
      <alignment horizontal="center" vertical="center" wrapText="1"/>
    </xf>
    <xf numFmtId="164" fontId="6" fillId="0" borderId="14" xfId="1" applyNumberFormat="1" applyFont="1" applyFill="1" applyBorder="1" applyAlignment="1">
      <alignment horizontal="center" vertical="center" wrapText="1"/>
    </xf>
    <xf numFmtId="164" fontId="6" fillId="0" borderId="2" xfId="1" applyNumberFormat="1" applyFont="1" applyFill="1" applyBorder="1" applyAlignment="1">
      <alignment horizontal="center" vertical="center" wrapText="1"/>
    </xf>
    <xf numFmtId="164" fontId="6" fillId="0" borderId="68" xfId="1" applyNumberFormat="1" applyFont="1" applyFill="1" applyBorder="1" applyAlignment="1">
      <alignment horizontal="center" vertical="center" wrapText="1"/>
    </xf>
    <xf numFmtId="164" fontId="6" fillId="0" borderId="39" xfId="1" applyNumberFormat="1" applyFont="1" applyFill="1" applyBorder="1" applyAlignment="1">
      <alignment horizontal="center" vertical="center" wrapText="1"/>
    </xf>
    <xf numFmtId="9" fontId="5" fillId="0" borderId="39" xfId="2" applyFont="1" applyFill="1" applyBorder="1" applyAlignment="1">
      <alignment horizontal="center" vertical="center"/>
    </xf>
    <xf numFmtId="9" fontId="5" fillId="0" borderId="14" xfId="2" applyFont="1" applyFill="1" applyBorder="1" applyAlignment="1">
      <alignment horizontal="center" vertical="center"/>
    </xf>
    <xf numFmtId="9" fontId="5" fillId="0" borderId="2" xfId="2" applyFont="1" applyFill="1" applyBorder="1" applyAlignment="1">
      <alignment horizontal="center" vertical="center"/>
    </xf>
    <xf numFmtId="9" fontId="5" fillId="0" borderId="68" xfId="2" applyFont="1" applyFill="1" applyBorder="1" applyAlignment="1">
      <alignment horizontal="center" vertical="center"/>
    </xf>
    <xf numFmtId="9" fontId="5" fillId="0" borderId="67" xfId="2" applyFont="1" applyFill="1" applyBorder="1" applyAlignment="1">
      <alignment horizontal="center" vertical="center"/>
    </xf>
    <xf numFmtId="9" fontId="5" fillId="0" borderId="40" xfId="2" applyFont="1" applyFill="1" applyBorder="1" applyAlignment="1">
      <alignment horizontal="center" vertical="center"/>
    </xf>
    <xf numFmtId="9" fontId="5" fillId="0" borderId="16" xfId="2" applyFont="1" applyFill="1" applyBorder="1" applyAlignment="1">
      <alignment horizontal="center" vertical="center"/>
    </xf>
    <xf numFmtId="164" fontId="6" fillId="0" borderId="1" xfId="1" applyNumberFormat="1" applyFont="1" applyFill="1" applyBorder="1" applyAlignment="1">
      <alignment horizontal="center" vertical="center" wrapText="1"/>
    </xf>
    <xf numFmtId="164" fontId="6" fillId="0" borderId="15" xfId="1" applyNumberFormat="1" applyFont="1" applyFill="1" applyBorder="1" applyAlignment="1">
      <alignment horizontal="center" vertical="center" wrapText="1"/>
    </xf>
    <xf numFmtId="164" fontId="6" fillId="0" borderId="36" xfId="1" applyNumberFormat="1" applyFont="1" applyFill="1" applyBorder="1" applyAlignment="1">
      <alignment horizontal="center" vertical="center" wrapText="1"/>
    </xf>
    <xf numFmtId="164" fontId="6" fillId="0" borderId="4" xfId="1" applyNumberFormat="1" applyFont="1" applyFill="1" applyBorder="1" applyAlignment="1">
      <alignment horizontal="center" vertical="center" wrapText="1"/>
    </xf>
    <xf numFmtId="164" fontId="6" fillId="0" borderId="23" xfId="1" applyNumberFormat="1" applyFont="1" applyFill="1" applyBorder="1" applyAlignment="1">
      <alignment horizontal="center" vertical="center" wrapText="1"/>
    </xf>
    <xf numFmtId="164" fontId="6" fillId="0" borderId="50" xfId="1" applyNumberFormat="1" applyFont="1" applyFill="1" applyBorder="1" applyAlignment="1">
      <alignment horizontal="center" vertical="center" wrapText="1"/>
    </xf>
    <xf numFmtId="164" fontId="6" fillId="0" borderId="45" xfId="1" applyNumberFormat="1" applyFont="1" applyFill="1" applyBorder="1" applyAlignment="1">
      <alignment horizontal="center" vertical="center" wrapText="1"/>
    </xf>
    <xf numFmtId="164" fontId="6" fillId="0" borderId="47" xfId="1" applyNumberFormat="1" applyFont="1" applyFill="1" applyBorder="1" applyAlignment="1">
      <alignment horizontal="center" vertical="center" wrapText="1"/>
    </xf>
    <xf numFmtId="9" fontId="5" fillId="0" borderId="70" xfId="2" applyFont="1" applyFill="1" applyBorder="1" applyAlignment="1">
      <alignment horizontal="center" vertical="center"/>
    </xf>
    <xf numFmtId="9" fontId="5" fillId="0" borderId="20" xfId="2" applyFont="1" applyFill="1" applyBorder="1" applyAlignment="1">
      <alignment horizontal="center" vertical="center"/>
    </xf>
    <xf numFmtId="164" fontId="6" fillId="0" borderId="92" xfId="1" applyNumberFormat="1" applyFont="1" applyFill="1" applyBorder="1" applyAlignment="1">
      <alignment horizontal="center" vertical="center" wrapText="1"/>
    </xf>
    <xf numFmtId="9" fontId="5" fillId="0" borderId="82" xfId="2" applyFont="1" applyFill="1" applyBorder="1" applyAlignment="1">
      <alignment horizontal="center" vertical="center"/>
    </xf>
    <xf numFmtId="9" fontId="5" fillId="0" borderId="63" xfId="2" applyFont="1" applyFill="1" applyBorder="1" applyAlignment="1">
      <alignment horizontal="center" vertical="center"/>
    </xf>
    <xf numFmtId="164" fontId="6" fillId="0" borderId="93" xfId="1" applyNumberFormat="1" applyFont="1" applyFill="1" applyBorder="1" applyAlignment="1">
      <alignment horizontal="center" vertical="center" wrapText="1"/>
    </xf>
    <xf numFmtId="164" fontId="6" fillId="0" borderId="90" xfId="1" applyNumberFormat="1" applyFont="1" applyFill="1" applyBorder="1" applyAlignment="1">
      <alignment horizontal="center" vertical="center" wrapText="1"/>
    </xf>
    <xf numFmtId="164" fontId="6" fillId="0" borderId="52" xfId="1" applyNumberFormat="1" applyFont="1" applyFill="1" applyBorder="1" applyAlignment="1">
      <alignment horizontal="center" vertical="center" wrapText="1"/>
    </xf>
    <xf numFmtId="164" fontId="6" fillId="0" borderId="86" xfId="1" applyNumberFormat="1" applyFont="1" applyFill="1" applyBorder="1" applyAlignment="1">
      <alignment horizontal="center" vertical="center" wrapText="1"/>
    </xf>
    <xf numFmtId="164" fontId="6" fillId="0" borderId="78" xfId="1" applyNumberFormat="1" applyFont="1" applyFill="1" applyBorder="1" applyAlignment="1">
      <alignment horizontal="center" vertical="center" wrapText="1"/>
    </xf>
    <xf numFmtId="164" fontId="6" fillId="0" borderId="53" xfId="1" applyNumberFormat="1" applyFont="1" applyFill="1" applyBorder="1" applyAlignment="1">
      <alignment horizontal="center" vertical="center" wrapText="1"/>
    </xf>
    <xf numFmtId="0" fontId="2" fillId="0" borderId="70" xfId="0" applyFont="1" applyBorder="1" applyAlignment="1">
      <alignment horizontal="center" vertical="center"/>
    </xf>
    <xf numFmtId="9" fontId="5" fillId="0" borderId="24" xfId="2" applyFont="1" applyFill="1" applyBorder="1" applyAlignment="1">
      <alignment horizontal="center" vertical="center"/>
    </xf>
    <xf numFmtId="9" fontId="5" fillId="0" borderId="59" xfId="2" applyFont="1" applyFill="1" applyBorder="1" applyAlignment="1">
      <alignment horizontal="center" vertical="center"/>
    </xf>
    <xf numFmtId="9" fontId="5" fillId="0" borderId="95" xfId="2" applyFont="1" applyFill="1" applyBorder="1" applyAlignment="1">
      <alignment horizontal="center" vertical="center"/>
    </xf>
    <xf numFmtId="164" fontId="2" fillId="0" borderId="68" xfId="1" applyNumberFormat="1" applyFont="1" applyFill="1" applyBorder="1" applyAlignment="1">
      <alignment vertical="center"/>
    </xf>
    <xf numFmtId="0" fontId="2" fillId="0" borderId="77" xfId="0" applyFont="1" applyBorder="1" applyAlignment="1">
      <alignment horizontal="center" vertical="center"/>
    </xf>
    <xf numFmtId="9" fontId="2" fillId="0" borderId="28" xfId="2" applyFont="1" applyBorder="1" applyAlignment="1">
      <alignment horizontal="center" vertical="center"/>
    </xf>
    <xf numFmtId="0" fontId="4" fillId="2" borderId="49" xfId="0" applyFont="1" applyFill="1" applyBorder="1" applyAlignment="1">
      <alignment horizontal="center" vertical="center" wrapText="1"/>
    </xf>
    <xf numFmtId="164" fontId="2" fillId="0" borderId="14" xfId="1" applyNumberFormat="1" applyFont="1" applyBorder="1" applyAlignment="1">
      <alignment horizontal="center" vertical="center"/>
    </xf>
    <xf numFmtId="0" fontId="2" fillId="0" borderId="47" xfId="0" applyFont="1" applyBorder="1" applyAlignment="1">
      <alignment horizontal="center" vertical="center"/>
    </xf>
    <xf numFmtId="164" fontId="2" fillId="0" borderId="67" xfId="1" applyNumberFormat="1" applyFont="1" applyFill="1" applyBorder="1" applyAlignment="1">
      <alignment horizontal="center" vertical="center"/>
    </xf>
    <xf numFmtId="164" fontId="2" fillId="0" borderId="85" xfId="1" applyNumberFormat="1" applyFont="1" applyFill="1" applyBorder="1" applyAlignment="1">
      <alignment horizontal="center" vertical="center"/>
    </xf>
    <xf numFmtId="0" fontId="2" fillId="0" borderId="11" xfId="0" applyFont="1" applyBorder="1" applyAlignment="1">
      <alignment horizontal="center" vertical="center"/>
    </xf>
    <xf numFmtId="0" fontId="2" fillId="0" borderId="14" xfId="0" applyFont="1" applyBorder="1" applyAlignment="1">
      <alignment horizontal="center" vertical="center"/>
    </xf>
    <xf numFmtId="0" fontId="0" fillId="0" borderId="0" xfId="0" applyAlignment="1">
      <alignment horizontal="center" vertical="center"/>
    </xf>
    <xf numFmtId="0" fontId="2" fillId="0" borderId="67" xfId="0" applyFont="1" applyBorder="1" applyAlignment="1">
      <alignment horizontal="center" vertical="center"/>
    </xf>
    <xf numFmtId="164" fontId="2" fillId="0" borderId="89" xfId="1" applyNumberFormat="1" applyFont="1" applyFill="1" applyBorder="1" applyAlignment="1">
      <alignment horizontal="center" vertical="center"/>
    </xf>
    <xf numFmtId="0" fontId="2" fillId="0" borderId="94" xfId="0" applyFont="1" applyBorder="1" applyAlignment="1">
      <alignment horizontal="center" vertical="center"/>
    </xf>
    <xf numFmtId="0" fontId="2" fillId="0" borderId="16" xfId="0" applyFont="1" applyBorder="1" applyAlignment="1">
      <alignment horizontal="center" vertical="center"/>
    </xf>
    <xf numFmtId="164" fontId="2" fillId="0" borderId="16" xfId="1" applyNumberFormat="1" applyFont="1" applyBorder="1" applyAlignment="1">
      <alignment horizontal="center" vertical="center"/>
    </xf>
    <xf numFmtId="164" fontId="2" fillId="0" borderId="24" xfId="1" applyNumberFormat="1" applyFont="1" applyBorder="1" applyAlignment="1">
      <alignment horizontal="center" vertical="center"/>
    </xf>
    <xf numFmtId="0" fontId="2" fillId="0" borderId="81" xfId="0" applyFont="1" applyBorder="1" applyAlignment="1">
      <alignment horizontal="center" vertical="center"/>
    </xf>
    <xf numFmtId="0" fontId="10" fillId="0" borderId="94" xfId="0" applyFont="1" applyBorder="1" applyAlignment="1">
      <alignment horizontal="center" vertical="center"/>
    </xf>
    <xf numFmtId="0" fontId="10" fillId="0" borderId="67" xfId="0" applyFont="1" applyBorder="1" applyAlignment="1">
      <alignment horizontal="center" vertical="center"/>
    </xf>
    <xf numFmtId="0" fontId="10" fillId="0" borderId="100" xfId="0" applyFont="1" applyBorder="1" applyAlignment="1">
      <alignment horizontal="center" vertical="center"/>
    </xf>
    <xf numFmtId="164" fontId="2" fillId="0" borderId="43" xfId="1" applyNumberFormat="1" applyFont="1" applyFill="1" applyBorder="1" applyAlignment="1">
      <alignment vertical="center"/>
    </xf>
    <xf numFmtId="164" fontId="2" fillId="0" borderId="34" xfId="1" applyNumberFormat="1" applyFont="1" applyFill="1" applyBorder="1" applyAlignment="1">
      <alignment horizontal="center" vertical="center"/>
    </xf>
    <xf numFmtId="164" fontId="2" fillId="0" borderId="17" xfId="1" applyNumberFormat="1" applyFont="1" applyFill="1" applyBorder="1" applyAlignment="1">
      <alignment horizontal="center" vertical="center"/>
    </xf>
    <xf numFmtId="164" fontId="2" fillId="0" borderId="37" xfId="1" applyNumberFormat="1" applyFont="1" applyFill="1" applyBorder="1" applyAlignment="1">
      <alignment horizontal="center" vertical="center"/>
    </xf>
    <xf numFmtId="164" fontId="2" fillId="0" borderId="18" xfId="1" applyNumberFormat="1" applyFont="1" applyFill="1" applyBorder="1" applyAlignment="1">
      <alignment vertical="center"/>
    </xf>
    <xf numFmtId="164" fontId="2" fillId="0" borderId="66" xfId="1" applyNumberFormat="1" applyFont="1" applyFill="1" applyBorder="1" applyAlignment="1">
      <alignment horizontal="center" vertical="center"/>
    </xf>
    <xf numFmtId="164" fontId="2" fillId="0" borderId="16" xfId="1" applyNumberFormat="1" applyFont="1" applyFill="1" applyBorder="1" applyAlignment="1">
      <alignment horizontal="center" vertical="center"/>
    </xf>
    <xf numFmtId="164" fontId="2" fillId="0" borderId="28" xfId="1" applyNumberFormat="1" applyFont="1" applyFill="1" applyBorder="1" applyAlignment="1">
      <alignment vertical="center"/>
    </xf>
    <xf numFmtId="164" fontId="2" fillId="0" borderId="27" xfId="1" applyNumberFormat="1" applyFont="1" applyFill="1" applyBorder="1" applyAlignment="1">
      <alignment horizontal="center" vertical="center"/>
    </xf>
    <xf numFmtId="164" fontId="2" fillId="0" borderId="79" xfId="1" applyNumberFormat="1" applyFont="1" applyFill="1" applyBorder="1" applyAlignment="1">
      <alignment horizontal="center" vertical="center"/>
    </xf>
    <xf numFmtId="164" fontId="2" fillId="0" borderId="15" xfId="1" applyNumberFormat="1" applyFont="1" applyBorder="1" applyAlignment="1">
      <alignment vertical="center"/>
    </xf>
    <xf numFmtId="164" fontId="0" fillId="0" borderId="0" xfId="0" applyNumberFormat="1"/>
    <xf numFmtId="0" fontId="0" fillId="0" borderId="0" xfId="0" applyAlignment="1">
      <alignment wrapText="1"/>
    </xf>
    <xf numFmtId="164" fontId="2" fillId="0" borderId="11" xfId="1" applyNumberFormat="1" applyFont="1" applyFill="1" applyBorder="1" applyAlignment="1">
      <alignment horizontal="center" vertical="center"/>
    </xf>
    <xf numFmtId="164" fontId="2" fillId="0" borderId="13" xfId="1" applyNumberFormat="1" applyFont="1" applyFill="1" applyBorder="1" applyAlignment="1">
      <alignment vertical="center"/>
    </xf>
    <xf numFmtId="0" fontId="10" fillId="0" borderId="85" xfId="0" applyFont="1" applyBorder="1" applyAlignment="1">
      <alignment horizontal="center" vertical="center"/>
    </xf>
    <xf numFmtId="164" fontId="2" fillId="0" borderId="12" xfId="1" applyNumberFormat="1" applyFont="1" applyFill="1" applyBorder="1" applyAlignment="1">
      <alignment horizontal="center" vertical="center"/>
    </xf>
    <xf numFmtId="164" fontId="2" fillId="0" borderId="64" xfId="1" applyNumberFormat="1" applyFont="1" applyFill="1" applyBorder="1" applyAlignment="1">
      <alignment horizontal="center" vertical="center"/>
    </xf>
    <xf numFmtId="164" fontId="2" fillId="0" borderId="15" xfId="1" applyNumberFormat="1" applyFont="1" applyBorder="1" applyAlignment="1">
      <alignment horizontal="center" vertical="center"/>
    </xf>
    <xf numFmtId="164" fontId="2" fillId="0" borderId="15" xfId="1" applyNumberFormat="1" applyFont="1" applyFill="1" applyBorder="1" applyAlignment="1">
      <alignment horizontal="center" vertical="center"/>
    </xf>
    <xf numFmtId="164" fontId="2" fillId="0" borderId="23" xfId="1" applyNumberFormat="1" applyFont="1" applyFill="1" applyBorder="1" applyAlignment="1">
      <alignment horizontal="center" vertical="center"/>
    </xf>
    <xf numFmtId="164" fontId="2" fillId="0" borderId="18" xfId="1" applyNumberFormat="1" applyFont="1" applyFill="1" applyBorder="1" applyAlignment="1">
      <alignment horizontal="center" vertical="center"/>
    </xf>
    <xf numFmtId="0" fontId="0" fillId="0" borderId="0" xfId="0" applyAlignment="1">
      <alignment horizontal="center"/>
    </xf>
    <xf numFmtId="164" fontId="2" fillId="0" borderId="25" xfId="1" applyNumberFormat="1" applyFont="1" applyFill="1" applyBorder="1" applyAlignment="1">
      <alignment horizontal="center" vertical="center"/>
    </xf>
    <xf numFmtId="0" fontId="2" fillId="0" borderId="62" xfId="0" applyFont="1" applyBorder="1" applyAlignment="1">
      <alignment horizontal="center" vertical="center"/>
    </xf>
    <xf numFmtId="0" fontId="2" fillId="0" borderId="48" xfId="0" applyFont="1" applyBorder="1" applyAlignment="1">
      <alignment horizontal="center" vertical="center"/>
    </xf>
    <xf numFmtId="0" fontId="2" fillId="0" borderId="85" xfId="0" applyFont="1" applyBorder="1" applyAlignment="1">
      <alignment horizontal="center" vertical="center"/>
    </xf>
    <xf numFmtId="0" fontId="2" fillId="0" borderId="66" xfId="0" applyFont="1" applyBorder="1" applyAlignment="1">
      <alignment horizontal="center" vertical="center"/>
    </xf>
    <xf numFmtId="0" fontId="10" fillId="0" borderId="47" xfId="0" applyFont="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4" fillId="2" borderId="8" xfId="0" applyFont="1" applyFill="1" applyBorder="1" applyAlignment="1">
      <alignment horizontal="center" vertical="center" wrapText="1"/>
    </xf>
    <xf numFmtId="0" fontId="2" fillId="0" borderId="34" xfId="0" applyFont="1" applyBorder="1" applyAlignment="1">
      <alignment horizontal="center" vertical="center"/>
    </xf>
    <xf numFmtId="2" fontId="2" fillId="0" borderId="12" xfId="1" applyNumberFormat="1" applyFont="1" applyBorder="1" applyAlignment="1">
      <alignment horizontal="center" vertical="center"/>
    </xf>
    <xf numFmtId="2" fontId="2" fillId="0" borderId="1" xfId="1" applyNumberFormat="1" applyFont="1" applyBorder="1" applyAlignment="1">
      <alignment horizontal="center" vertical="center"/>
    </xf>
    <xf numFmtId="2" fontId="2" fillId="0" borderId="17" xfId="1" applyNumberFormat="1" applyFont="1" applyBorder="1" applyAlignment="1">
      <alignment horizontal="center" vertical="center"/>
    </xf>
    <xf numFmtId="2" fontId="2" fillId="0" borderId="1" xfId="1" applyNumberFormat="1" applyFont="1" applyFill="1" applyBorder="1" applyAlignment="1">
      <alignment horizontal="center" vertical="center"/>
    </xf>
    <xf numFmtId="9" fontId="2" fillId="0" borderId="33" xfId="2" applyFont="1" applyBorder="1" applyAlignment="1">
      <alignment horizontal="center" vertical="center"/>
    </xf>
    <xf numFmtId="164" fontId="2" fillId="0" borderId="13" xfId="1" applyNumberFormat="1" applyFont="1" applyBorder="1" applyAlignment="1">
      <alignment horizontal="center" vertical="center"/>
    </xf>
    <xf numFmtId="164" fontId="2" fillId="0" borderId="25" xfId="1" applyNumberFormat="1" applyFont="1" applyBorder="1" applyAlignment="1">
      <alignment horizontal="center" vertical="center"/>
    </xf>
    <xf numFmtId="164" fontId="2" fillId="0" borderId="18" xfId="1" applyNumberFormat="1" applyFont="1" applyBorder="1" applyAlignment="1">
      <alignment horizontal="center" vertical="center"/>
    </xf>
    <xf numFmtId="2" fontId="2" fillId="0" borderId="13" xfId="1" applyNumberFormat="1" applyFont="1" applyBorder="1" applyAlignment="1">
      <alignment horizontal="center" vertical="center"/>
    </xf>
    <xf numFmtId="2" fontId="2" fillId="0" borderId="15" xfId="1" applyNumberFormat="1" applyFont="1" applyBorder="1" applyAlignment="1">
      <alignment horizontal="center" vertical="center"/>
    </xf>
    <xf numFmtId="2" fontId="2" fillId="0" borderId="15" xfId="1" applyNumberFormat="1" applyFont="1" applyFill="1" applyBorder="1" applyAlignment="1">
      <alignment horizontal="center" vertical="center"/>
    </xf>
    <xf numFmtId="2" fontId="2" fillId="0" borderId="18" xfId="1" applyNumberFormat="1" applyFont="1" applyBorder="1" applyAlignment="1">
      <alignment horizontal="center" vertical="center"/>
    </xf>
    <xf numFmtId="3" fontId="2" fillId="0" borderId="85" xfId="1" applyNumberFormat="1" applyFont="1" applyBorder="1" applyAlignment="1">
      <alignment horizontal="center" vertical="center"/>
    </xf>
    <xf numFmtId="3" fontId="2" fillId="0" borderId="48" xfId="1" applyNumberFormat="1" applyFont="1" applyBorder="1" applyAlignment="1">
      <alignment horizontal="center" vertical="center"/>
    </xf>
    <xf numFmtId="3" fontId="2" fillId="0" borderId="34" xfId="1" applyNumberFormat="1" applyFont="1" applyBorder="1" applyAlignment="1">
      <alignment horizontal="center" vertical="center"/>
    </xf>
    <xf numFmtId="3" fontId="4" fillId="2" borderId="9" xfId="0" applyNumberFormat="1" applyFont="1" applyFill="1" applyBorder="1" applyAlignment="1">
      <alignment horizontal="center" vertical="center"/>
    </xf>
    <xf numFmtId="3" fontId="4" fillId="2" borderId="35" xfId="1" applyNumberFormat="1" applyFont="1" applyFill="1" applyBorder="1" applyAlignment="1">
      <alignment horizontal="center" vertical="center"/>
    </xf>
    <xf numFmtId="3" fontId="4" fillId="2" borderId="35" xfId="0" applyNumberFormat="1" applyFont="1" applyFill="1" applyBorder="1" applyAlignment="1">
      <alignment horizontal="center" vertical="center"/>
    </xf>
    <xf numFmtId="0" fontId="2" fillId="0" borderId="38"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40" xfId="0" applyFont="1" applyBorder="1" applyAlignment="1">
      <alignment horizontal="center" vertical="center" wrapText="1"/>
    </xf>
    <xf numFmtId="3" fontId="2" fillId="0" borderId="67" xfId="1" applyNumberFormat="1" applyFont="1" applyBorder="1" applyAlignment="1">
      <alignment horizontal="center" vertical="center"/>
    </xf>
    <xf numFmtId="3" fontId="2" fillId="0" borderId="38" xfId="0" applyNumberFormat="1" applyFont="1" applyBorder="1" applyAlignment="1">
      <alignment horizontal="center" vertical="center"/>
    </xf>
    <xf numFmtId="3" fontId="2" fillId="0" borderId="39" xfId="0" applyNumberFormat="1" applyFont="1" applyBorder="1" applyAlignment="1">
      <alignment horizontal="center" vertical="center"/>
    </xf>
    <xf numFmtId="3" fontId="2" fillId="0" borderId="63" xfId="0" applyNumberFormat="1" applyFont="1" applyBorder="1" applyAlignment="1">
      <alignment horizontal="center" vertical="center"/>
    </xf>
    <xf numFmtId="3" fontId="2" fillId="0" borderId="40" xfId="0" applyNumberFormat="1" applyFont="1" applyBorder="1" applyAlignment="1">
      <alignment horizontal="center" vertical="center"/>
    </xf>
    <xf numFmtId="3" fontId="2" fillId="0" borderId="47" xfId="1" applyNumberFormat="1" applyFont="1" applyBorder="1" applyAlignment="1">
      <alignment horizontal="center" vertical="center"/>
    </xf>
    <xf numFmtId="3" fontId="2" fillId="0" borderId="39" xfId="1" applyNumberFormat="1" applyFont="1" applyBorder="1" applyAlignment="1">
      <alignment horizontal="center" vertical="center"/>
    </xf>
    <xf numFmtId="3" fontId="2" fillId="0" borderId="63" xfId="1" applyNumberFormat="1" applyFont="1" applyBorder="1" applyAlignment="1">
      <alignment horizontal="center" vertical="center"/>
    </xf>
    <xf numFmtId="3" fontId="2" fillId="0" borderId="40" xfId="1" applyNumberFormat="1" applyFont="1" applyBorder="1" applyAlignment="1">
      <alignment horizontal="center" vertical="center"/>
    </xf>
    <xf numFmtId="3" fontId="2" fillId="0" borderId="77" xfId="1" applyNumberFormat="1" applyFont="1" applyBorder="1" applyAlignment="1">
      <alignment horizontal="center" vertical="center"/>
    </xf>
    <xf numFmtId="3" fontId="2" fillId="0" borderId="47" xfId="1" applyNumberFormat="1" applyFont="1" applyFill="1" applyBorder="1" applyAlignment="1">
      <alignment horizontal="center" vertical="center"/>
    </xf>
    <xf numFmtId="3" fontId="2" fillId="0" borderId="39" xfId="1" applyNumberFormat="1" applyFont="1" applyFill="1" applyBorder="1" applyAlignment="1">
      <alignment horizontal="center" vertical="center"/>
    </xf>
    <xf numFmtId="3" fontId="2" fillId="0" borderId="99" xfId="1" applyNumberFormat="1" applyFont="1" applyFill="1" applyBorder="1" applyAlignment="1">
      <alignment horizontal="center" vertical="center"/>
    </xf>
    <xf numFmtId="3" fontId="2" fillId="0" borderId="62" xfId="1" applyNumberFormat="1" applyFont="1" applyBorder="1" applyAlignment="1">
      <alignment horizontal="center" vertical="center"/>
    </xf>
    <xf numFmtId="3" fontId="2" fillId="0" borderId="66" xfId="1" applyNumberFormat="1" applyFont="1" applyBorder="1" applyAlignment="1">
      <alignment horizontal="center" vertical="center"/>
    </xf>
    <xf numFmtId="3" fontId="2" fillId="0" borderId="81" xfId="1" applyNumberFormat="1" applyFont="1" applyBorder="1" applyAlignment="1">
      <alignment horizontal="center" vertical="center"/>
    </xf>
    <xf numFmtId="164" fontId="2" fillId="0" borderId="26" xfId="1" applyNumberFormat="1" applyFont="1" applyFill="1" applyBorder="1" applyAlignment="1">
      <alignment horizontal="center" vertical="center"/>
    </xf>
    <xf numFmtId="9" fontId="2" fillId="0" borderId="45" xfId="2" applyFont="1" applyBorder="1" applyAlignment="1">
      <alignment horizontal="center" vertical="center"/>
    </xf>
    <xf numFmtId="0" fontId="2" fillId="0" borderId="2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7" xfId="0" applyFont="1" applyBorder="1" applyAlignment="1">
      <alignment horizontal="center" vertical="center" wrapText="1"/>
    </xf>
    <xf numFmtId="3" fontId="4" fillId="2" borderId="9" xfId="1" applyNumberFormat="1" applyFont="1" applyFill="1" applyBorder="1" applyAlignment="1">
      <alignment horizontal="center" vertical="center"/>
    </xf>
    <xf numFmtId="3" fontId="2" fillId="0" borderId="38" xfId="1" applyNumberFormat="1" applyFont="1" applyFill="1" applyBorder="1" applyAlignment="1">
      <alignment horizontal="center" vertical="center"/>
    </xf>
    <xf numFmtId="3" fontId="2" fillId="0" borderId="40" xfId="1" applyNumberFormat="1" applyFont="1" applyFill="1" applyBorder="1" applyAlignment="1">
      <alignment horizontal="center" vertical="center"/>
    </xf>
    <xf numFmtId="3" fontId="2" fillId="0" borderId="77" xfId="1" applyNumberFormat="1" applyFont="1" applyFill="1" applyBorder="1" applyAlignment="1">
      <alignment horizontal="center" vertical="center"/>
    </xf>
    <xf numFmtId="3" fontId="2" fillId="0" borderId="83" xfId="1" applyNumberFormat="1" applyFont="1" applyFill="1" applyBorder="1" applyAlignment="1">
      <alignment horizontal="center" vertical="center"/>
    </xf>
    <xf numFmtId="3" fontId="2" fillId="0" borderId="38" xfId="1" applyNumberFormat="1" applyFont="1" applyBorder="1" applyAlignment="1">
      <alignment horizontal="center" vertical="center"/>
    </xf>
    <xf numFmtId="3" fontId="2" fillId="0" borderId="67" xfId="1" applyNumberFormat="1" applyFont="1" applyFill="1" applyBorder="1" applyAlignment="1">
      <alignment horizontal="center" vertical="center"/>
    </xf>
    <xf numFmtId="3" fontId="2" fillId="0" borderId="95" xfId="1" applyNumberFormat="1" applyFont="1" applyFill="1" applyBorder="1" applyAlignment="1">
      <alignment horizontal="center" vertical="center"/>
    </xf>
    <xf numFmtId="3" fontId="2" fillId="0" borderId="82" xfId="1" applyNumberFormat="1" applyFont="1" applyFill="1" applyBorder="1" applyAlignment="1">
      <alignment horizontal="center" vertical="center"/>
    </xf>
    <xf numFmtId="3" fontId="2" fillId="0" borderId="85" xfId="1" applyNumberFormat="1" applyFont="1" applyFill="1" applyBorder="1" applyAlignment="1">
      <alignment horizontal="center" vertical="center"/>
    </xf>
    <xf numFmtId="3" fontId="2" fillId="0" borderId="48" xfId="1" applyNumberFormat="1" applyFont="1" applyFill="1" applyBorder="1" applyAlignment="1">
      <alignment horizontal="center" vertical="center"/>
    </xf>
    <xf numFmtId="3" fontId="2" fillId="0" borderId="66" xfId="1" applyNumberFormat="1" applyFont="1" applyFill="1" applyBorder="1" applyAlignment="1">
      <alignment horizontal="center" vertical="center"/>
    </xf>
    <xf numFmtId="3" fontId="2" fillId="0" borderId="34" xfId="1" applyNumberFormat="1" applyFont="1" applyFill="1" applyBorder="1" applyAlignment="1">
      <alignment horizontal="center" vertical="center"/>
    </xf>
    <xf numFmtId="3" fontId="2" fillId="0" borderId="32" xfId="1" applyNumberFormat="1" applyFont="1" applyFill="1" applyBorder="1" applyAlignment="1">
      <alignment horizontal="center" vertical="center"/>
    </xf>
    <xf numFmtId="3" fontId="2" fillId="0" borderId="83" xfId="1" applyNumberFormat="1" applyFont="1" applyBorder="1" applyAlignment="1">
      <alignment horizontal="center" vertical="center"/>
    </xf>
    <xf numFmtId="3" fontId="2" fillId="0" borderId="14" xfId="1" applyNumberFormat="1" applyFont="1" applyFill="1" applyBorder="1" applyAlignment="1">
      <alignment horizontal="center" vertical="center"/>
    </xf>
    <xf numFmtId="3" fontId="2" fillId="0" borderId="98" xfId="1" applyNumberFormat="1" applyFont="1" applyFill="1" applyBorder="1" applyAlignment="1">
      <alignment horizontal="center" vertical="center"/>
    </xf>
    <xf numFmtId="3" fontId="4" fillId="2" borderId="8" xfId="1" applyNumberFormat="1" applyFont="1" applyFill="1" applyBorder="1" applyAlignment="1">
      <alignment horizontal="center" vertical="center"/>
    </xf>
    <xf numFmtId="3" fontId="2" fillId="0" borderId="63" xfId="1" applyNumberFormat="1" applyFont="1" applyFill="1" applyBorder="1" applyAlignment="1">
      <alignment horizontal="center" vertical="center"/>
    </xf>
    <xf numFmtId="0" fontId="2" fillId="0" borderId="0" xfId="0" applyFont="1" applyAlignment="1">
      <alignment horizontal="center" vertical="center" wrapText="1"/>
    </xf>
    <xf numFmtId="3" fontId="2" fillId="0" borderId="38" xfId="1" applyNumberFormat="1" applyFont="1" applyBorder="1" applyAlignment="1">
      <alignment horizontal="center" vertical="center" wrapText="1"/>
    </xf>
    <xf numFmtId="3" fontId="2" fillId="0" borderId="39" xfId="1" applyNumberFormat="1" applyFont="1" applyBorder="1" applyAlignment="1">
      <alignment horizontal="center" vertical="center" wrapText="1"/>
    </xf>
    <xf numFmtId="3" fontId="2" fillId="0" borderId="63" xfId="1" applyNumberFormat="1" applyFont="1" applyBorder="1" applyAlignment="1">
      <alignment horizontal="center" vertical="center" wrapText="1"/>
    </xf>
    <xf numFmtId="3" fontId="2" fillId="0" borderId="40" xfId="1" applyNumberFormat="1" applyFont="1" applyBorder="1" applyAlignment="1">
      <alignment horizontal="center" vertical="center" wrapText="1"/>
    </xf>
    <xf numFmtId="3" fontId="4" fillId="2" borderId="35" xfId="1" applyNumberFormat="1" applyFont="1" applyFill="1" applyBorder="1" applyAlignment="1">
      <alignment horizontal="center" vertical="center" wrapText="1"/>
    </xf>
    <xf numFmtId="3" fontId="2" fillId="0" borderId="38" xfId="1" applyNumberFormat="1" applyFont="1" applyFill="1" applyBorder="1" applyAlignment="1">
      <alignment horizontal="center" vertical="center" wrapText="1"/>
    </xf>
    <xf numFmtId="3" fontId="2" fillId="0" borderId="39" xfId="1" applyNumberFormat="1" applyFont="1" applyFill="1" applyBorder="1" applyAlignment="1">
      <alignment horizontal="center" vertical="center" wrapText="1"/>
    </xf>
    <xf numFmtId="3" fontId="2" fillId="0" borderId="47" xfId="1" applyNumberFormat="1" applyFont="1" applyFill="1" applyBorder="1" applyAlignment="1">
      <alignment horizontal="center" vertical="center" wrapText="1"/>
    </xf>
    <xf numFmtId="3" fontId="2" fillId="0" borderId="77" xfId="1" applyNumberFormat="1" applyFont="1" applyFill="1" applyBorder="1" applyAlignment="1">
      <alignment horizontal="center" vertical="center" wrapText="1"/>
    </xf>
    <xf numFmtId="2" fontId="2" fillId="0" borderId="14" xfId="1" applyNumberFormat="1" applyFont="1" applyBorder="1" applyAlignment="1">
      <alignment horizontal="center" vertical="center"/>
    </xf>
    <xf numFmtId="0" fontId="4" fillId="0" borderId="5" xfId="0" applyFont="1" applyBorder="1" applyAlignment="1">
      <alignment horizontal="center" vertical="center" wrapText="1"/>
    </xf>
    <xf numFmtId="0" fontId="2" fillId="0" borderId="47" xfId="0" applyFont="1" applyBorder="1" applyAlignment="1">
      <alignment horizontal="center" vertical="center" wrapText="1"/>
    </xf>
    <xf numFmtId="3" fontId="2" fillId="0" borderId="1" xfId="1" applyNumberFormat="1" applyFont="1" applyFill="1" applyBorder="1" applyAlignment="1">
      <alignment horizontal="center" vertical="center"/>
    </xf>
    <xf numFmtId="3" fontId="2" fillId="0" borderId="99" xfId="1" applyNumberFormat="1" applyFont="1" applyFill="1" applyBorder="1" applyAlignment="1">
      <alignment horizontal="center" vertical="center" wrapText="1"/>
    </xf>
    <xf numFmtId="3" fontId="2" fillId="0" borderId="2" xfId="1" applyNumberFormat="1" applyFont="1" applyFill="1" applyBorder="1" applyAlignment="1">
      <alignment horizontal="center" vertical="center"/>
    </xf>
    <xf numFmtId="9" fontId="2" fillId="0" borderId="81" xfId="2" applyFont="1" applyBorder="1" applyAlignment="1">
      <alignment horizontal="center" vertical="center"/>
    </xf>
    <xf numFmtId="164" fontId="4" fillId="2" borderId="76" xfId="1" applyNumberFormat="1" applyFont="1" applyFill="1" applyBorder="1" applyAlignment="1">
      <alignment horizontal="center" vertical="center"/>
    </xf>
    <xf numFmtId="2" fontId="4" fillId="2" borderId="27" xfId="1" applyNumberFormat="1" applyFont="1" applyFill="1" applyBorder="1" applyAlignment="1">
      <alignment horizontal="center" vertical="center"/>
    </xf>
    <xf numFmtId="0" fontId="10" fillId="0" borderId="63" xfId="0" applyFont="1" applyBorder="1" applyAlignment="1">
      <alignment horizontal="center" vertical="center"/>
    </xf>
    <xf numFmtId="3" fontId="2" fillId="0" borderId="14" xfId="1" applyNumberFormat="1" applyFont="1" applyBorder="1" applyAlignment="1">
      <alignment horizontal="center" vertical="center"/>
    </xf>
    <xf numFmtId="0" fontId="0" fillId="0" borderId="1" xfId="0" applyBorder="1"/>
    <xf numFmtId="0" fontId="2" fillId="0" borderId="77" xfId="0" applyFont="1" applyBorder="1" applyAlignment="1">
      <alignment horizontal="center" vertical="center" wrapText="1"/>
    </xf>
    <xf numFmtId="3" fontId="2" fillId="0" borderId="47" xfId="1" applyNumberFormat="1" applyFont="1" applyBorder="1" applyAlignment="1">
      <alignment horizontal="center" vertical="center" wrapText="1"/>
    </xf>
    <xf numFmtId="3" fontId="2" fillId="0" borderId="30" xfId="1" applyNumberFormat="1" applyFont="1" applyBorder="1" applyAlignment="1">
      <alignment horizontal="center" vertical="center" wrapText="1"/>
    </xf>
    <xf numFmtId="3" fontId="2" fillId="0" borderId="30" xfId="1" applyNumberFormat="1" applyFont="1" applyFill="1" applyBorder="1" applyAlignment="1">
      <alignment horizontal="center" vertical="center" wrapText="1"/>
    </xf>
    <xf numFmtId="3" fontId="2" fillId="0" borderId="63" xfId="1" applyNumberFormat="1" applyFont="1" applyFill="1" applyBorder="1" applyAlignment="1">
      <alignment horizontal="center" vertical="center" wrapText="1"/>
    </xf>
    <xf numFmtId="3" fontId="13" fillId="0" borderId="39" xfId="1" applyNumberFormat="1" applyFont="1" applyBorder="1" applyAlignment="1">
      <alignment horizontal="center" vertical="center"/>
    </xf>
    <xf numFmtId="3" fontId="13" fillId="0" borderId="63" xfId="1" applyNumberFormat="1" applyFont="1" applyBorder="1" applyAlignment="1">
      <alignment horizontal="center" vertical="center" wrapText="1"/>
    </xf>
    <xf numFmtId="3" fontId="13" fillId="0" borderId="39" xfId="1" applyNumberFormat="1" applyFont="1" applyBorder="1" applyAlignment="1">
      <alignment horizontal="center" vertical="center" wrapText="1"/>
    </xf>
    <xf numFmtId="3" fontId="13" fillId="0" borderId="85" xfId="1" applyNumberFormat="1" applyFont="1" applyBorder="1" applyAlignment="1">
      <alignment horizontal="center" vertical="center"/>
    </xf>
    <xf numFmtId="0" fontId="13" fillId="0" borderId="39" xfId="0" applyFont="1" applyBorder="1" applyAlignment="1">
      <alignment horizontal="center" vertical="center" wrapText="1"/>
    </xf>
    <xf numFmtId="3" fontId="2" fillId="0" borderId="32" xfId="1" applyNumberFormat="1" applyFont="1" applyBorder="1" applyAlignment="1">
      <alignment horizontal="center" vertical="center"/>
    </xf>
    <xf numFmtId="3" fontId="13" fillId="0" borderId="47" xfId="1" applyNumberFormat="1" applyFont="1" applyBorder="1" applyAlignment="1">
      <alignment horizontal="center" vertical="center" wrapText="1"/>
    </xf>
    <xf numFmtId="2" fontId="2" fillId="0" borderId="12" xfId="1" applyNumberFormat="1" applyFont="1" applyFill="1" applyBorder="1" applyAlignment="1">
      <alignment horizontal="center" vertical="center"/>
    </xf>
    <xf numFmtId="2" fontId="2" fillId="0" borderId="17" xfId="1" applyNumberFormat="1" applyFont="1" applyFill="1" applyBorder="1" applyAlignment="1">
      <alignment horizontal="center" vertical="center"/>
    </xf>
    <xf numFmtId="3" fontId="2" fillId="0" borderId="39"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5" fillId="0" borderId="51" xfId="0" applyFont="1" applyBorder="1" applyAlignment="1">
      <alignment horizontal="center" vertical="center" wrapText="1"/>
    </xf>
    <xf numFmtId="0" fontId="5" fillId="0" borderId="74" xfId="0" applyFont="1" applyBorder="1" applyAlignment="1">
      <alignment horizontal="center" vertical="center" wrapText="1"/>
    </xf>
    <xf numFmtId="0" fontId="5" fillId="0" borderId="87"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31"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75" xfId="0" applyFont="1" applyBorder="1" applyAlignment="1">
      <alignment horizontal="center" vertical="center" wrapText="1"/>
    </xf>
    <xf numFmtId="0" fontId="7" fillId="0" borderId="0" xfId="0" applyFont="1" applyAlignment="1">
      <alignment horizontal="center" vertical="center"/>
    </xf>
    <xf numFmtId="0" fontId="5" fillId="0" borderId="88" xfId="0" applyFont="1" applyBorder="1" applyAlignment="1">
      <alignment horizontal="center" vertical="center"/>
    </xf>
    <xf numFmtId="9" fontId="6" fillId="0" borderId="0" xfId="2" applyFont="1" applyFill="1" applyAlignment="1">
      <alignment horizontal="center" vertical="center"/>
    </xf>
    <xf numFmtId="164" fontId="5" fillId="0" borderId="89" xfId="1" applyNumberFormat="1" applyFont="1" applyFill="1" applyBorder="1" applyAlignment="1">
      <alignment horizontal="center" vertical="center" wrapText="1"/>
    </xf>
    <xf numFmtId="0" fontId="5" fillId="0" borderId="8" xfId="0" applyFont="1" applyBorder="1" applyAlignment="1">
      <alignment horizontal="center" vertical="center"/>
    </xf>
    <xf numFmtId="164" fontId="5" fillId="0" borderId="38" xfId="1" applyNumberFormat="1" applyFont="1" applyFill="1" applyBorder="1" applyAlignment="1">
      <alignment horizontal="center" vertical="center" wrapText="1"/>
    </xf>
    <xf numFmtId="164" fontId="6" fillId="0" borderId="22" xfId="1" applyNumberFormat="1" applyFont="1" applyFill="1" applyBorder="1" applyAlignment="1">
      <alignment horizontal="center" vertical="center" wrapText="1"/>
    </xf>
    <xf numFmtId="2" fontId="5" fillId="0" borderId="35" xfId="0" applyNumberFormat="1" applyFont="1" applyBorder="1" applyAlignment="1">
      <alignment horizontal="center" vertical="center" wrapText="1"/>
    </xf>
    <xf numFmtId="0" fontId="6" fillId="0" borderId="65" xfId="0" applyFont="1" applyBorder="1" applyAlignment="1">
      <alignment horizontal="center" vertical="center"/>
    </xf>
    <xf numFmtId="0" fontId="14" fillId="0" borderId="0" xfId="0" applyFont="1" applyAlignment="1">
      <alignment horizontal="center" vertical="center" wrapText="1"/>
    </xf>
    <xf numFmtId="0" fontId="14" fillId="0" borderId="35" xfId="0" applyFont="1" applyBorder="1" applyAlignment="1">
      <alignment horizontal="center" vertical="center" wrapText="1"/>
    </xf>
    <xf numFmtId="0" fontId="16" fillId="0" borderId="0" xfId="0" applyFont="1"/>
    <xf numFmtId="0" fontId="4" fillId="2" borderId="109" xfId="0" applyFont="1" applyFill="1" applyBorder="1" applyAlignment="1">
      <alignment horizontal="center" vertical="center" wrapText="1"/>
    </xf>
    <xf numFmtId="3" fontId="2" fillId="0" borderId="11" xfId="1" applyNumberFormat="1" applyFont="1" applyBorder="1" applyAlignment="1">
      <alignment horizontal="center" vertical="center"/>
    </xf>
    <xf numFmtId="3" fontId="2" fillId="0" borderId="16" xfId="1" applyNumberFormat="1" applyFont="1" applyBorder="1" applyAlignment="1">
      <alignment horizontal="center" vertical="center"/>
    </xf>
    <xf numFmtId="0" fontId="6" fillId="0" borderId="65" xfId="0" applyFont="1" applyBorder="1" applyAlignment="1">
      <alignment horizontal="center" vertical="center" wrapText="1"/>
    </xf>
    <xf numFmtId="3" fontId="2" fillId="0" borderId="22" xfId="1" applyNumberFormat="1" applyFont="1" applyBorder="1" applyAlignment="1">
      <alignment horizontal="center" vertical="center"/>
    </xf>
    <xf numFmtId="3" fontId="2" fillId="0" borderId="26" xfId="1" applyNumberFormat="1" applyFont="1" applyBorder="1" applyAlignment="1">
      <alignment horizontal="center" vertical="center"/>
    </xf>
    <xf numFmtId="0" fontId="4" fillId="5" borderId="35" xfId="0" applyFont="1" applyFill="1" applyBorder="1" applyAlignment="1">
      <alignment horizontal="center" vertical="center" wrapText="1"/>
    </xf>
    <xf numFmtId="0" fontId="4" fillId="6" borderId="35" xfId="0" applyFont="1" applyFill="1" applyBorder="1" applyAlignment="1">
      <alignment horizontal="center" vertical="center" wrapText="1"/>
    </xf>
    <xf numFmtId="0" fontId="4" fillId="0" borderId="21" xfId="0" applyFont="1" applyBorder="1" applyAlignment="1">
      <alignment horizontal="center" vertical="center" wrapText="1"/>
    </xf>
    <xf numFmtId="164" fontId="2" fillId="0" borderId="13" xfId="1" applyNumberFormat="1" applyFont="1" applyFill="1" applyBorder="1" applyAlignment="1">
      <alignment horizontal="center" vertical="center"/>
    </xf>
    <xf numFmtId="164" fontId="4" fillId="2" borderId="103" xfId="1" applyNumberFormat="1" applyFont="1" applyFill="1" applyBorder="1" applyAlignment="1">
      <alignment horizontal="center" vertical="center"/>
    </xf>
    <xf numFmtId="164" fontId="4" fillId="2" borderId="84" xfId="1" applyNumberFormat="1" applyFont="1" applyFill="1" applyBorder="1" applyAlignment="1">
      <alignment horizontal="center" vertical="center"/>
    </xf>
    <xf numFmtId="2" fontId="2" fillId="0" borderId="11" xfId="1" applyNumberFormat="1" applyFont="1" applyBorder="1" applyAlignment="1">
      <alignment horizontal="center" vertical="center"/>
    </xf>
    <xf numFmtId="2" fontId="2" fillId="0" borderId="14" xfId="1" applyNumberFormat="1" applyFont="1" applyFill="1" applyBorder="1" applyAlignment="1">
      <alignment horizontal="center" vertical="center"/>
    </xf>
    <xf numFmtId="2" fontId="2" fillId="0" borderId="16" xfId="1" applyNumberFormat="1" applyFont="1" applyBorder="1" applyAlignment="1">
      <alignment horizontal="center" vertical="center"/>
    </xf>
    <xf numFmtId="2" fontId="4" fillId="2" borderId="26" xfId="1" applyNumberFormat="1" applyFont="1" applyFill="1" applyBorder="1" applyAlignment="1">
      <alignment horizontal="center" vertical="center"/>
    </xf>
    <xf numFmtId="2" fontId="4" fillId="2" borderId="33" xfId="1" applyNumberFormat="1" applyFont="1" applyFill="1" applyBorder="1" applyAlignment="1">
      <alignment horizontal="center" vertical="center"/>
    </xf>
    <xf numFmtId="0" fontId="0" fillId="0" borderId="30" xfId="0" applyBorder="1" applyAlignment="1">
      <alignment horizontal="center" vertical="center" wrapText="1"/>
    </xf>
    <xf numFmtId="0" fontId="2" fillId="0" borderId="99" xfId="0" applyFont="1" applyBorder="1" applyAlignment="1">
      <alignment horizontal="center" vertical="center" wrapText="1"/>
    </xf>
    <xf numFmtId="3" fontId="2" fillId="0" borderId="5" xfId="1" applyNumberFormat="1" applyFont="1" applyBorder="1" applyAlignment="1">
      <alignment horizontal="center" vertical="center"/>
    </xf>
    <xf numFmtId="9" fontId="2" fillId="0" borderId="21" xfId="2" applyFont="1" applyBorder="1" applyAlignment="1">
      <alignment horizontal="center" vertical="center"/>
    </xf>
    <xf numFmtId="0" fontId="4" fillId="4" borderId="9" xfId="0" applyFont="1" applyFill="1" applyBorder="1" applyAlignment="1">
      <alignment horizontal="center" vertical="center" wrapText="1"/>
    </xf>
    <xf numFmtId="0" fontId="4" fillId="0" borderId="96" xfId="0" applyFont="1" applyBorder="1" applyAlignment="1">
      <alignment horizontal="center" vertical="center" wrapText="1"/>
    </xf>
    <xf numFmtId="3" fontId="2" fillId="0" borderId="24" xfId="1" applyNumberFormat="1" applyFont="1" applyBorder="1" applyAlignment="1">
      <alignment horizontal="center" vertical="center"/>
    </xf>
    <xf numFmtId="3" fontId="2" fillId="0" borderId="77" xfId="1" applyNumberFormat="1" applyFont="1" applyBorder="1" applyAlignment="1">
      <alignment horizontal="center" vertical="center" wrapText="1"/>
    </xf>
    <xf numFmtId="3" fontId="2" fillId="0" borderId="77" xfId="0" applyNumberFormat="1" applyFont="1" applyBorder="1" applyAlignment="1">
      <alignment horizontal="center" vertical="center"/>
    </xf>
    <xf numFmtId="3" fontId="4" fillId="6" borderId="35" xfId="1" applyNumberFormat="1" applyFont="1" applyFill="1" applyBorder="1" applyAlignment="1">
      <alignment horizontal="center" vertical="center"/>
    </xf>
    <xf numFmtId="3" fontId="2" fillId="6" borderId="5" xfId="1" applyNumberFormat="1" applyFont="1" applyFill="1" applyBorder="1" applyAlignment="1">
      <alignment horizontal="center" vertical="center"/>
    </xf>
    <xf numFmtId="9" fontId="2" fillId="6" borderId="21" xfId="2" applyFont="1" applyFill="1" applyBorder="1" applyAlignment="1">
      <alignment horizontal="center" vertical="center"/>
    </xf>
    <xf numFmtId="3" fontId="4" fillId="6" borderId="35" xfId="1" applyNumberFormat="1" applyFont="1" applyFill="1" applyBorder="1" applyAlignment="1">
      <alignment horizontal="center" vertical="center" wrapText="1"/>
    </xf>
    <xf numFmtId="3" fontId="2" fillId="6" borderId="26" xfId="1" applyNumberFormat="1" applyFont="1" applyFill="1" applyBorder="1" applyAlignment="1">
      <alignment horizontal="center" vertical="center"/>
    </xf>
    <xf numFmtId="9" fontId="2" fillId="6" borderId="33" xfId="2" applyFont="1" applyFill="1" applyBorder="1" applyAlignment="1">
      <alignment horizontal="center" vertical="center"/>
    </xf>
    <xf numFmtId="9" fontId="2" fillId="6" borderId="81" xfId="2" applyFont="1" applyFill="1" applyBorder="1" applyAlignment="1">
      <alignment horizontal="center" vertical="center"/>
    </xf>
    <xf numFmtId="2" fontId="4" fillId="6" borderId="5" xfId="0" applyNumberFormat="1" applyFont="1" applyFill="1" applyBorder="1" applyAlignment="1">
      <alignment vertical="center"/>
    </xf>
    <xf numFmtId="2" fontId="4" fillId="6" borderId="6" xfId="0" applyNumberFormat="1" applyFont="1" applyFill="1" applyBorder="1" applyAlignment="1">
      <alignment vertical="center"/>
    </xf>
    <xf numFmtId="2" fontId="4" fillId="6" borderId="21" xfId="0" applyNumberFormat="1" applyFont="1" applyFill="1" applyBorder="1" applyAlignment="1">
      <alignment vertical="center"/>
    </xf>
    <xf numFmtId="0" fontId="4" fillId="6" borderId="35" xfId="0" applyFont="1" applyFill="1" applyBorder="1" applyAlignment="1">
      <alignment vertical="center"/>
    </xf>
    <xf numFmtId="3" fontId="4" fillId="6" borderId="35" xfId="0" applyNumberFormat="1" applyFont="1" applyFill="1" applyBorder="1" applyAlignment="1">
      <alignment horizontal="center" vertical="center"/>
    </xf>
    <xf numFmtId="3" fontId="4" fillId="6" borderId="9" xfId="0" applyNumberFormat="1" applyFont="1" applyFill="1" applyBorder="1" applyAlignment="1">
      <alignment horizontal="center" vertical="center"/>
    </xf>
    <xf numFmtId="0" fontId="4" fillId="4" borderId="8" xfId="0" applyFont="1" applyFill="1" applyBorder="1" applyAlignment="1">
      <alignment horizontal="center" vertical="center" wrapText="1"/>
    </xf>
    <xf numFmtId="0" fontId="4" fillId="4" borderId="7" xfId="0" applyFont="1" applyFill="1" applyBorder="1" applyAlignment="1">
      <alignment horizontal="center" vertical="center" wrapText="1"/>
    </xf>
    <xf numFmtId="164" fontId="2" fillId="0" borderId="62" xfId="1" applyNumberFormat="1" applyFont="1" applyFill="1" applyBorder="1" applyAlignment="1">
      <alignment horizontal="center" vertical="center"/>
    </xf>
    <xf numFmtId="3" fontId="13" fillId="0" borderId="48" xfId="1" applyNumberFormat="1" applyFont="1" applyBorder="1" applyAlignment="1">
      <alignment horizontal="center" vertical="center"/>
    </xf>
    <xf numFmtId="3" fontId="4" fillId="6" borderId="8" xfId="1" applyNumberFormat="1" applyFont="1" applyFill="1" applyBorder="1" applyAlignment="1">
      <alignment horizontal="center" vertical="center"/>
    </xf>
    <xf numFmtId="3" fontId="2" fillId="0" borderId="94" xfId="1" applyNumberFormat="1" applyFont="1" applyFill="1" applyBorder="1" applyAlignment="1">
      <alignment horizontal="center" vertical="center"/>
    </xf>
    <xf numFmtId="0" fontId="4" fillId="7" borderId="35"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5" fillId="7" borderId="57" xfId="0" applyFont="1" applyFill="1" applyBorder="1" applyAlignment="1">
      <alignment horizontal="center" vertical="center"/>
    </xf>
    <xf numFmtId="0" fontId="5" fillId="7" borderId="65" xfId="0" applyFont="1" applyFill="1" applyBorder="1" applyAlignment="1">
      <alignment horizontal="center" vertical="center"/>
    </xf>
    <xf numFmtId="0" fontId="5" fillId="6" borderId="65" xfId="0" applyFont="1" applyFill="1" applyBorder="1" applyAlignment="1">
      <alignment horizontal="center" vertical="center"/>
    </xf>
    <xf numFmtId="165" fontId="6" fillId="0" borderId="22" xfId="1" applyNumberFormat="1" applyFont="1" applyFill="1" applyBorder="1" applyAlignment="1">
      <alignment horizontal="center" vertical="center" wrapText="1"/>
    </xf>
    <xf numFmtId="165" fontId="6" fillId="0" borderId="4" xfId="1" applyNumberFormat="1" applyFont="1" applyFill="1" applyBorder="1" applyAlignment="1">
      <alignment horizontal="center" vertical="center" wrapText="1"/>
    </xf>
    <xf numFmtId="165" fontId="6" fillId="0" borderId="23" xfId="1" applyNumberFormat="1" applyFont="1" applyFill="1" applyBorder="1" applyAlignment="1">
      <alignment horizontal="center" vertical="center" wrapText="1"/>
    </xf>
    <xf numFmtId="165" fontId="6" fillId="0" borderId="50" xfId="1" applyNumberFormat="1" applyFont="1" applyFill="1" applyBorder="1" applyAlignment="1">
      <alignment horizontal="center" vertical="center" wrapText="1"/>
    </xf>
    <xf numFmtId="165" fontId="6" fillId="0" borderId="45" xfId="1" applyNumberFormat="1" applyFont="1" applyFill="1" applyBorder="1" applyAlignment="1">
      <alignment horizontal="center" vertical="center" wrapText="1"/>
    </xf>
    <xf numFmtId="165" fontId="6" fillId="0" borderId="47" xfId="1" applyNumberFormat="1" applyFont="1" applyFill="1" applyBorder="1" applyAlignment="1">
      <alignment horizontal="center" vertical="center" wrapText="1"/>
    </xf>
    <xf numFmtId="165" fontId="5" fillId="0" borderId="39" xfId="1" applyNumberFormat="1" applyFont="1" applyFill="1" applyBorder="1" applyAlignment="1">
      <alignment horizontal="center" vertical="center" wrapText="1"/>
    </xf>
    <xf numFmtId="165" fontId="6" fillId="0" borderId="14" xfId="1" applyNumberFormat="1" applyFont="1" applyFill="1" applyBorder="1" applyAlignment="1">
      <alignment horizontal="center" vertical="center" wrapText="1"/>
    </xf>
    <xf numFmtId="165" fontId="6" fillId="0" borderId="2" xfId="1" applyNumberFormat="1" applyFont="1" applyFill="1" applyBorder="1" applyAlignment="1">
      <alignment horizontal="center" vertical="center" wrapText="1"/>
    </xf>
    <xf numFmtId="165" fontId="6" fillId="0" borderId="68" xfId="1" applyNumberFormat="1" applyFont="1" applyFill="1" applyBorder="1" applyAlignment="1">
      <alignment horizontal="center" vertical="center" wrapText="1"/>
    </xf>
    <xf numFmtId="165" fontId="6" fillId="0" borderId="67" xfId="1" applyNumberFormat="1" applyFont="1" applyFill="1" applyBorder="1" applyAlignment="1">
      <alignment horizontal="center" vertical="center" wrapText="1"/>
    </xf>
    <xf numFmtId="165" fontId="6" fillId="0" borderId="39" xfId="1" applyNumberFormat="1" applyFont="1" applyFill="1" applyBorder="1" applyAlignment="1">
      <alignment horizontal="center" vertical="center" wrapText="1"/>
    </xf>
    <xf numFmtId="165" fontId="5" fillId="7" borderId="14" xfId="1" applyNumberFormat="1" applyFont="1" applyFill="1" applyBorder="1" applyAlignment="1">
      <alignment horizontal="center" vertical="center" wrapText="1"/>
    </xf>
    <xf numFmtId="165" fontId="5" fillId="7" borderId="1" xfId="1" applyNumberFormat="1" applyFont="1" applyFill="1" applyBorder="1" applyAlignment="1">
      <alignment horizontal="center" vertical="center" wrapText="1"/>
    </xf>
    <xf numFmtId="165" fontId="5" fillId="7" borderId="15" xfId="1" applyNumberFormat="1" applyFont="1" applyFill="1" applyBorder="1" applyAlignment="1">
      <alignment horizontal="center" vertical="center" wrapText="1"/>
    </xf>
    <xf numFmtId="165" fontId="5" fillId="7" borderId="68" xfId="1" applyNumberFormat="1" applyFont="1" applyFill="1" applyBorder="1" applyAlignment="1">
      <alignment horizontal="center" vertical="center" wrapText="1"/>
    </xf>
    <xf numFmtId="165" fontId="5" fillId="7" borderId="2" xfId="1" applyNumberFormat="1" applyFont="1" applyFill="1" applyBorder="1" applyAlignment="1">
      <alignment horizontal="center" vertical="center" wrapText="1"/>
    </xf>
    <xf numFmtId="165" fontId="5" fillId="7" borderId="36" xfId="1" applyNumberFormat="1" applyFont="1" applyFill="1" applyBorder="1" applyAlignment="1">
      <alignment horizontal="center" vertical="center" wrapText="1"/>
    </xf>
    <xf numFmtId="165" fontId="5" fillId="7" borderId="39" xfId="1" applyNumberFormat="1" applyFont="1" applyFill="1" applyBorder="1" applyAlignment="1">
      <alignment horizontal="center" vertical="center" wrapText="1"/>
    </xf>
    <xf numFmtId="165" fontId="6" fillId="7" borderId="14" xfId="2" applyNumberFormat="1" applyFont="1" applyFill="1" applyBorder="1" applyAlignment="1">
      <alignment horizontal="center" vertical="center" wrapText="1"/>
    </xf>
    <xf numFmtId="165" fontId="6" fillId="7" borderId="1" xfId="2" applyNumberFormat="1" applyFont="1" applyFill="1" applyBorder="1" applyAlignment="1">
      <alignment horizontal="center" vertical="center" wrapText="1"/>
    </xf>
    <xf numFmtId="165" fontId="6" fillId="7" borderId="15" xfId="2" applyNumberFormat="1" applyFont="1" applyFill="1" applyBorder="1" applyAlignment="1">
      <alignment horizontal="center" vertical="center" wrapText="1"/>
    </xf>
    <xf numFmtId="165" fontId="6" fillId="7" borderId="68" xfId="2" applyNumberFormat="1" applyFont="1" applyFill="1" applyBorder="1" applyAlignment="1">
      <alignment horizontal="center" vertical="center" wrapText="1"/>
    </xf>
    <xf numFmtId="165" fontId="6" fillId="7" borderId="2" xfId="2" applyNumberFormat="1" applyFont="1" applyFill="1" applyBorder="1" applyAlignment="1">
      <alignment horizontal="center" vertical="center" wrapText="1"/>
    </xf>
    <xf numFmtId="165" fontId="6" fillId="7" borderId="36" xfId="2" applyNumberFormat="1" applyFont="1" applyFill="1" applyBorder="1" applyAlignment="1">
      <alignment horizontal="center" vertical="center" wrapText="1"/>
    </xf>
    <xf numFmtId="165" fontId="6" fillId="7" borderId="39" xfId="2" applyNumberFormat="1" applyFont="1" applyFill="1" applyBorder="1" applyAlignment="1">
      <alignment horizontal="center" vertical="center" wrapText="1"/>
    </xf>
    <xf numFmtId="9" fontId="5" fillId="7" borderId="24" xfId="2" applyFont="1" applyFill="1" applyBorder="1" applyAlignment="1">
      <alignment horizontal="center" vertical="center" wrapText="1"/>
    </xf>
    <xf numFmtId="9" fontId="5" fillId="7" borderId="3" xfId="2" applyFont="1" applyFill="1" applyBorder="1" applyAlignment="1">
      <alignment horizontal="center" vertical="center" wrapText="1"/>
    </xf>
    <xf numFmtId="9" fontId="5" fillId="7" borderId="25" xfId="2" applyFont="1" applyFill="1" applyBorder="1" applyAlignment="1">
      <alignment horizontal="center" vertical="center" wrapText="1"/>
    </xf>
    <xf numFmtId="9" fontId="5" fillId="7" borderId="73" xfId="2" applyFont="1" applyFill="1" applyBorder="1" applyAlignment="1">
      <alignment horizontal="center" vertical="center" wrapText="1"/>
    </xf>
    <xf numFmtId="9" fontId="5" fillId="7" borderId="59" xfId="2" applyFont="1" applyFill="1" applyBorder="1" applyAlignment="1">
      <alignment horizontal="center" vertical="center" wrapText="1"/>
    </xf>
    <xf numFmtId="9" fontId="5" fillId="7" borderId="46" xfId="2" applyFont="1" applyFill="1" applyBorder="1" applyAlignment="1">
      <alignment horizontal="center" vertical="center" wrapText="1"/>
    </xf>
    <xf numFmtId="9" fontId="5" fillId="7" borderId="63" xfId="2" applyFont="1" applyFill="1" applyBorder="1" applyAlignment="1">
      <alignment horizontal="center" vertical="center" wrapText="1"/>
    </xf>
    <xf numFmtId="165" fontId="5" fillId="6" borderId="14" xfId="1" applyNumberFormat="1" applyFont="1" applyFill="1" applyBorder="1" applyAlignment="1">
      <alignment horizontal="center" vertical="center" wrapText="1"/>
    </xf>
    <xf numFmtId="165" fontId="5" fillId="6" borderId="1" xfId="1" applyNumberFormat="1" applyFont="1" applyFill="1" applyBorder="1" applyAlignment="1">
      <alignment horizontal="center" vertical="center" wrapText="1"/>
    </xf>
    <xf numFmtId="165" fontId="5" fillId="6" borderId="15" xfId="1" applyNumberFormat="1" applyFont="1" applyFill="1" applyBorder="1" applyAlignment="1">
      <alignment horizontal="center" vertical="center" wrapText="1"/>
    </xf>
    <xf numFmtId="165" fontId="5" fillId="6" borderId="68" xfId="1" applyNumberFormat="1" applyFont="1" applyFill="1" applyBorder="1" applyAlignment="1">
      <alignment horizontal="center" vertical="center" wrapText="1"/>
    </xf>
    <xf numFmtId="165" fontId="5" fillId="6" borderId="2" xfId="1" applyNumberFormat="1" applyFont="1" applyFill="1" applyBorder="1" applyAlignment="1">
      <alignment horizontal="center" vertical="center" wrapText="1"/>
    </xf>
    <xf numFmtId="165" fontId="5" fillId="6" borderId="36" xfId="1" applyNumberFormat="1" applyFont="1" applyFill="1" applyBorder="1" applyAlignment="1">
      <alignment horizontal="center" vertical="center" wrapText="1"/>
    </xf>
    <xf numFmtId="165" fontId="5" fillId="6" borderId="39" xfId="1" applyNumberFormat="1" applyFont="1" applyFill="1" applyBorder="1" applyAlignment="1">
      <alignment horizontal="center" vertical="center" wrapText="1"/>
    </xf>
    <xf numFmtId="0" fontId="4" fillId="5" borderId="8" xfId="0" applyFont="1" applyFill="1" applyBorder="1" applyAlignment="1">
      <alignment horizontal="center" vertical="center" wrapText="1"/>
    </xf>
    <xf numFmtId="3" fontId="2" fillId="0" borderId="62" xfId="1" applyNumberFormat="1" applyFont="1" applyBorder="1" applyAlignment="1">
      <alignment horizontal="center" vertical="center" wrapText="1"/>
    </xf>
    <xf numFmtId="3" fontId="2" fillId="0" borderId="48" xfId="1" applyNumberFormat="1" applyFont="1" applyBorder="1" applyAlignment="1">
      <alignment horizontal="center" vertical="center" wrapText="1"/>
    </xf>
    <xf numFmtId="3" fontId="2" fillId="0" borderId="66" xfId="1" applyNumberFormat="1" applyFont="1" applyBorder="1" applyAlignment="1">
      <alignment horizontal="center" vertical="center" wrapText="1"/>
    </xf>
    <xf numFmtId="3" fontId="2" fillId="0" borderId="34" xfId="1" applyNumberFormat="1" applyFont="1" applyBorder="1" applyAlignment="1">
      <alignment horizontal="center" vertical="center" wrapText="1"/>
    </xf>
    <xf numFmtId="3" fontId="2" fillId="0" borderId="85" xfId="1" applyNumberFormat="1" applyFont="1" applyBorder="1" applyAlignment="1">
      <alignment horizontal="center" vertical="center" wrapText="1"/>
    </xf>
    <xf numFmtId="3" fontId="2" fillId="0" borderId="89" xfId="1" applyNumberFormat="1" applyFont="1" applyBorder="1" applyAlignment="1">
      <alignment horizontal="center" vertical="center" wrapText="1"/>
    </xf>
    <xf numFmtId="3" fontId="4" fillId="2" borderId="32" xfId="1" applyNumberFormat="1" applyFont="1" applyFill="1" applyBorder="1" applyAlignment="1">
      <alignment horizontal="center" vertical="center" wrapText="1"/>
    </xf>
    <xf numFmtId="3" fontId="2" fillId="0" borderId="32" xfId="1" applyNumberFormat="1" applyFont="1" applyBorder="1" applyAlignment="1">
      <alignment horizontal="center" vertical="center" wrapText="1"/>
    </xf>
    <xf numFmtId="3" fontId="13" fillId="0" borderId="85" xfId="1" applyNumberFormat="1" applyFont="1" applyBorder="1" applyAlignment="1">
      <alignment horizontal="center" vertical="center" wrapText="1"/>
    </xf>
    <xf numFmtId="3" fontId="2" fillId="0" borderId="85" xfId="1" applyNumberFormat="1" applyFont="1" applyFill="1" applyBorder="1" applyAlignment="1">
      <alignment horizontal="center" vertical="center" wrapText="1"/>
    </xf>
    <xf numFmtId="3" fontId="13" fillId="0" borderId="48" xfId="1" applyNumberFormat="1" applyFont="1" applyBorder="1" applyAlignment="1">
      <alignment horizontal="center" vertical="center" wrapText="1"/>
    </xf>
    <xf numFmtId="3" fontId="13" fillId="0" borderId="66" xfId="1" applyNumberFormat="1" applyFont="1" applyBorder="1" applyAlignment="1">
      <alignment horizontal="center" vertical="center" wrapText="1"/>
    </xf>
    <xf numFmtId="3" fontId="2" fillId="0" borderId="48" xfId="1" applyNumberFormat="1" applyFont="1" applyFill="1" applyBorder="1" applyAlignment="1">
      <alignment horizontal="center" vertical="center" wrapText="1"/>
    </xf>
    <xf numFmtId="3" fontId="4" fillId="2" borderId="8" xfId="1" applyNumberFormat="1" applyFont="1" applyFill="1" applyBorder="1" applyAlignment="1">
      <alignment horizontal="center" vertical="center" wrapText="1"/>
    </xf>
    <xf numFmtId="3" fontId="2" fillId="0" borderId="66" xfId="1" applyNumberFormat="1" applyFont="1" applyFill="1" applyBorder="1" applyAlignment="1">
      <alignment horizontal="center" vertical="center" wrapText="1"/>
    </xf>
    <xf numFmtId="3" fontId="4" fillId="6" borderId="32" xfId="1" applyNumberFormat="1" applyFont="1" applyFill="1" applyBorder="1" applyAlignment="1">
      <alignment horizontal="center" vertical="center" wrapText="1"/>
    </xf>
    <xf numFmtId="3" fontId="4" fillId="2" borderId="110" xfId="1" applyNumberFormat="1" applyFont="1" applyFill="1" applyBorder="1" applyAlignment="1">
      <alignment horizontal="center" vertical="center" wrapText="1"/>
    </xf>
    <xf numFmtId="3" fontId="2" fillId="0" borderId="111" xfId="1" applyNumberFormat="1" applyFont="1" applyBorder="1" applyAlignment="1">
      <alignment horizontal="center" vertical="center"/>
    </xf>
    <xf numFmtId="3" fontId="13" fillId="0" borderId="38" xfId="1" applyNumberFormat="1" applyFont="1" applyBorder="1" applyAlignment="1">
      <alignment horizontal="center" vertical="center" wrapText="1"/>
    </xf>
    <xf numFmtId="3" fontId="2" fillId="0" borderId="68" xfId="1" applyNumberFormat="1" applyFont="1" applyFill="1" applyBorder="1" applyAlignment="1">
      <alignment horizontal="center" vertical="center"/>
    </xf>
    <xf numFmtId="3" fontId="6" fillId="7" borderId="14" xfId="2" applyNumberFormat="1" applyFont="1" applyFill="1" applyBorder="1" applyAlignment="1">
      <alignment horizontal="center" vertical="center" wrapText="1"/>
    </xf>
    <xf numFmtId="3" fontId="6" fillId="7" borderId="1" xfId="2" applyNumberFormat="1" applyFont="1" applyFill="1" applyBorder="1" applyAlignment="1">
      <alignment horizontal="center" vertical="center" wrapText="1"/>
    </xf>
    <xf numFmtId="3" fontId="6" fillId="7" borderId="15" xfId="2" applyNumberFormat="1" applyFont="1" applyFill="1" applyBorder="1" applyAlignment="1">
      <alignment horizontal="center" vertical="center" wrapText="1"/>
    </xf>
    <xf numFmtId="3" fontId="6" fillId="7" borderId="68" xfId="2" applyNumberFormat="1" applyFont="1" applyFill="1" applyBorder="1" applyAlignment="1">
      <alignment horizontal="center" vertical="center" wrapText="1"/>
    </xf>
    <xf numFmtId="3" fontId="6" fillId="7" borderId="2" xfId="2" applyNumberFormat="1" applyFont="1" applyFill="1" applyBorder="1" applyAlignment="1">
      <alignment horizontal="center" vertical="center" wrapText="1"/>
    </xf>
    <xf numFmtId="3" fontId="6" fillId="7" borderId="36" xfId="2" applyNumberFormat="1" applyFont="1" applyFill="1" applyBorder="1" applyAlignment="1">
      <alignment horizontal="center" vertical="center" wrapText="1"/>
    </xf>
    <xf numFmtId="3" fontId="6" fillId="7" borderId="39" xfId="2" applyNumberFormat="1" applyFont="1" applyFill="1" applyBorder="1" applyAlignment="1">
      <alignment horizontal="center" vertical="center" wrapText="1"/>
    </xf>
    <xf numFmtId="164" fontId="5" fillId="0" borderId="4" xfId="1" applyNumberFormat="1" applyFont="1" applyFill="1" applyBorder="1" applyAlignment="1">
      <alignment horizontal="center" vertical="center" wrapText="1"/>
    </xf>
    <xf numFmtId="164" fontId="5" fillId="0" borderId="23" xfId="1" applyNumberFormat="1" applyFont="1" applyFill="1" applyBorder="1" applyAlignment="1">
      <alignment horizontal="center" vertical="center" wrapText="1"/>
    </xf>
    <xf numFmtId="164" fontId="5" fillId="0" borderId="50" xfId="1" applyNumberFormat="1" applyFont="1" applyFill="1" applyBorder="1" applyAlignment="1">
      <alignment horizontal="center" vertical="center" wrapText="1"/>
    </xf>
    <xf numFmtId="164" fontId="5" fillId="0" borderId="45" xfId="1" applyNumberFormat="1" applyFont="1" applyFill="1" applyBorder="1" applyAlignment="1">
      <alignment horizontal="center" vertical="center" wrapText="1"/>
    </xf>
    <xf numFmtId="164" fontId="5" fillId="0" borderId="47" xfId="1" applyNumberFormat="1" applyFont="1" applyFill="1" applyBorder="1" applyAlignment="1">
      <alignment horizontal="center" vertical="center" wrapText="1"/>
    </xf>
    <xf numFmtId="165" fontId="5" fillId="0" borderId="11" xfId="1" applyNumberFormat="1" applyFont="1" applyFill="1" applyBorder="1" applyAlignment="1">
      <alignment horizontal="center" vertical="center" wrapText="1"/>
    </xf>
    <xf numFmtId="165" fontId="5" fillId="0" borderId="12" xfId="1" applyNumberFormat="1" applyFont="1" applyFill="1" applyBorder="1" applyAlignment="1">
      <alignment horizontal="center" vertical="center" wrapText="1"/>
    </xf>
    <xf numFmtId="165" fontId="5" fillId="0" borderId="13" xfId="1" applyNumberFormat="1" applyFont="1" applyFill="1" applyBorder="1" applyAlignment="1">
      <alignment horizontal="center" vertical="center" wrapText="1"/>
    </xf>
    <xf numFmtId="165" fontId="5" fillId="0" borderId="69" xfId="1" applyNumberFormat="1" applyFont="1" applyFill="1" applyBorder="1" applyAlignment="1">
      <alignment horizontal="center" vertical="center" wrapText="1"/>
    </xf>
    <xf numFmtId="165" fontId="5" fillId="0" borderId="19" xfId="1" applyNumberFormat="1" applyFont="1" applyFill="1" applyBorder="1" applyAlignment="1">
      <alignment horizontal="center" vertical="center" wrapText="1"/>
    </xf>
    <xf numFmtId="165" fontId="5" fillId="0" borderId="29" xfId="1" applyNumberFormat="1" applyFont="1" applyFill="1" applyBorder="1" applyAlignment="1">
      <alignment horizontal="center" vertical="center" wrapText="1"/>
    </xf>
    <xf numFmtId="165" fontId="5" fillId="0" borderId="38" xfId="1" applyNumberFormat="1" applyFont="1" applyFill="1" applyBorder="1" applyAlignment="1">
      <alignment horizontal="center" vertical="center" wrapText="1"/>
    </xf>
    <xf numFmtId="164" fontId="5" fillId="0" borderId="11" xfId="1" applyNumberFormat="1" applyFont="1" applyFill="1" applyBorder="1" applyAlignment="1">
      <alignment horizontal="center" vertical="center" wrapText="1"/>
    </xf>
    <xf numFmtId="164" fontId="5" fillId="0" borderId="12" xfId="1" applyNumberFormat="1" applyFont="1" applyFill="1" applyBorder="1" applyAlignment="1">
      <alignment horizontal="center" vertical="center" wrapText="1"/>
    </xf>
    <xf numFmtId="164" fontId="5" fillId="0" borderId="13" xfId="1" applyNumberFormat="1" applyFont="1" applyFill="1" applyBorder="1" applyAlignment="1">
      <alignment horizontal="center" vertical="center" wrapText="1"/>
    </xf>
    <xf numFmtId="164" fontId="5" fillId="0" borderId="69" xfId="1" applyNumberFormat="1" applyFont="1" applyFill="1" applyBorder="1" applyAlignment="1">
      <alignment horizontal="center" vertical="center" wrapText="1"/>
    </xf>
    <xf numFmtId="164" fontId="5" fillId="0" borderId="19" xfId="1" applyNumberFormat="1" applyFont="1" applyFill="1" applyBorder="1" applyAlignment="1">
      <alignment horizontal="center" vertical="center" wrapText="1"/>
    </xf>
    <xf numFmtId="164" fontId="5" fillId="0" borderId="29" xfId="1" applyNumberFormat="1" applyFont="1" applyFill="1" applyBorder="1" applyAlignment="1">
      <alignment horizontal="center" vertical="center" wrapText="1"/>
    </xf>
    <xf numFmtId="3" fontId="6" fillId="0" borderId="14" xfId="2" applyNumberFormat="1" applyFont="1" applyFill="1" applyBorder="1" applyAlignment="1">
      <alignment horizontal="center" vertical="center" wrapText="1"/>
    </xf>
    <xf numFmtId="3" fontId="6" fillId="0" borderId="1" xfId="2" applyNumberFormat="1" applyFont="1" applyFill="1" applyBorder="1" applyAlignment="1">
      <alignment horizontal="center" vertical="center" wrapText="1"/>
    </xf>
    <xf numFmtId="3" fontId="6" fillId="0" borderId="15" xfId="2" applyNumberFormat="1" applyFont="1" applyFill="1" applyBorder="1" applyAlignment="1">
      <alignment horizontal="center" vertical="center" wrapText="1"/>
    </xf>
    <xf numFmtId="3" fontId="6" fillId="0" borderId="68" xfId="2" applyNumberFormat="1" applyFont="1" applyFill="1" applyBorder="1" applyAlignment="1">
      <alignment horizontal="center" vertical="center" wrapText="1"/>
    </xf>
    <xf numFmtId="3" fontId="6" fillId="0" borderId="2" xfId="2" applyNumberFormat="1" applyFont="1" applyFill="1" applyBorder="1" applyAlignment="1">
      <alignment horizontal="center" vertical="center" wrapText="1"/>
    </xf>
    <xf numFmtId="3" fontId="6" fillId="0" borderId="36" xfId="2" applyNumberFormat="1" applyFont="1" applyFill="1" applyBorder="1" applyAlignment="1">
      <alignment horizontal="center" vertical="center" wrapText="1"/>
    </xf>
    <xf numFmtId="3" fontId="6" fillId="0" borderId="39" xfId="2" applyNumberFormat="1" applyFont="1" applyFill="1" applyBorder="1" applyAlignment="1">
      <alignment horizontal="center" vertical="center" wrapText="1"/>
    </xf>
    <xf numFmtId="3" fontId="5" fillId="7" borderId="24" xfId="1" applyNumberFormat="1" applyFont="1" applyFill="1" applyBorder="1" applyAlignment="1">
      <alignment horizontal="center" vertical="center" wrapText="1"/>
    </xf>
    <xf numFmtId="3" fontId="5" fillId="7" borderId="3" xfId="1" applyNumberFormat="1" applyFont="1" applyFill="1" applyBorder="1" applyAlignment="1">
      <alignment horizontal="center" vertical="center" wrapText="1"/>
    </xf>
    <xf numFmtId="3" fontId="5" fillId="7" borderId="25" xfId="1" applyNumberFormat="1" applyFont="1" applyFill="1" applyBorder="1" applyAlignment="1">
      <alignment horizontal="center" vertical="center" wrapText="1"/>
    </xf>
    <xf numFmtId="3" fontId="5" fillId="7" borderId="73" xfId="1" applyNumberFormat="1" applyFont="1" applyFill="1" applyBorder="1" applyAlignment="1">
      <alignment horizontal="center" vertical="center" wrapText="1"/>
    </xf>
    <xf numFmtId="3" fontId="5" fillId="7" borderId="59" xfId="1" applyNumberFormat="1" applyFont="1" applyFill="1" applyBorder="1" applyAlignment="1">
      <alignment horizontal="center" vertical="center" wrapText="1"/>
    </xf>
    <xf numFmtId="3" fontId="5" fillId="7" borderId="46" xfId="1" applyNumberFormat="1" applyFont="1" applyFill="1" applyBorder="1" applyAlignment="1">
      <alignment horizontal="center" vertical="center" wrapText="1"/>
    </xf>
    <xf numFmtId="3" fontId="5" fillId="7" borderId="63" xfId="1" applyNumberFormat="1" applyFont="1" applyFill="1" applyBorder="1" applyAlignment="1">
      <alignment horizontal="center" vertical="center" wrapText="1"/>
    </xf>
    <xf numFmtId="9" fontId="6" fillId="7" borderId="24" xfId="2" applyFont="1" applyFill="1" applyBorder="1" applyAlignment="1">
      <alignment horizontal="center" vertical="center" wrapText="1"/>
    </xf>
    <xf numFmtId="9" fontId="6" fillId="7" borderId="3" xfId="2" applyFont="1" applyFill="1" applyBorder="1" applyAlignment="1">
      <alignment horizontal="center" vertical="center" wrapText="1"/>
    </xf>
    <xf numFmtId="9" fontId="6" fillId="7" borderId="25" xfId="2" applyFont="1" applyFill="1" applyBorder="1" applyAlignment="1">
      <alignment horizontal="center" vertical="center" wrapText="1"/>
    </xf>
    <xf numFmtId="9" fontId="6" fillId="7" borderId="73" xfId="2" applyFont="1" applyFill="1" applyBorder="1" applyAlignment="1">
      <alignment horizontal="center" vertical="center" wrapText="1"/>
    </xf>
    <xf numFmtId="9" fontId="6" fillId="7" borderId="59" xfId="2" applyFont="1" applyFill="1" applyBorder="1" applyAlignment="1">
      <alignment horizontal="center" vertical="center" wrapText="1"/>
    </xf>
    <xf numFmtId="9" fontId="6" fillId="7" borderId="46" xfId="2" applyFont="1" applyFill="1" applyBorder="1" applyAlignment="1">
      <alignment horizontal="center" vertical="center" wrapText="1"/>
    </xf>
    <xf numFmtId="9" fontId="6" fillId="7" borderId="63" xfId="2" applyFont="1" applyFill="1" applyBorder="1" applyAlignment="1">
      <alignment horizontal="center" vertical="center" wrapText="1"/>
    </xf>
    <xf numFmtId="3" fontId="5" fillId="7" borderId="14" xfId="1" applyNumberFormat="1" applyFont="1" applyFill="1" applyBorder="1" applyAlignment="1">
      <alignment horizontal="center" vertical="center" wrapText="1"/>
    </xf>
    <xf numFmtId="3" fontId="5" fillId="7" borderId="1" xfId="1" applyNumberFormat="1" applyFont="1" applyFill="1" applyBorder="1" applyAlignment="1">
      <alignment horizontal="center" vertical="center" wrapText="1"/>
    </xf>
    <xf numFmtId="3" fontId="5" fillId="7" borderId="15" xfId="1" applyNumberFormat="1" applyFont="1" applyFill="1" applyBorder="1" applyAlignment="1">
      <alignment horizontal="center" vertical="center" wrapText="1"/>
    </xf>
    <xf numFmtId="3" fontId="5" fillId="7" borderId="68" xfId="1" applyNumberFormat="1" applyFont="1" applyFill="1" applyBorder="1" applyAlignment="1">
      <alignment horizontal="center" vertical="center" wrapText="1"/>
    </xf>
    <xf numFmtId="3" fontId="5" fillId="7" borderId="2" xfId="1" applyNumberFormat="1" applyFont="1" applyFill="1" applyBorder="1" applyAlignment="1">
      <alignment horizontal="center" vertical="center" wrapText="1"/>
    </xf>
    <xf numFmtId="3" fontId="5" fillId="7" borderId="36" xfId="1" applyNumberFormat="1" applyFont="1" applyFill="1" applyBorder="1" applyAlignment="1">
      <alignment horizontal="center" vertical="center" wrapText="1"/>
    </xf>
    <xf numFmtId="3" fontId="5" fillId="7" borderId="39" xfId="1" applyNumberFormat="1" applyFont="1" applyFill="1" applyBorder="1" applyAlignment="1">
      <alignment horizontal="center" vertical="center" wrapText="1"/>
    </xf>
    <xf numFmtId="3" fontId="5" fillId="7" borderId="39" xfId="1" applyNumberFormat="1" applyFont="1" applyFill="1" applyBorder="1" applyAlignment="1">
      <alignment horizontal="center" vertical="center"/>
    </xf>
    <xf numFmtId="3" fontId="6" fillId="0" borderId="14" xfId="1" applyNumberFormat="1" applyFont="1" applyFill="1" applyBorder="1" applyAlignment="1">
      <alignment horizontal="center" vertical="center" wrapText="1"/>
    </xf>
    <xf numFmtId="3" fontId="6" fillId="0" borderId="2" xfId="1" applyNumberFormat="1" applyFont="1" applyFill="1" applyBorder="1" applyAlignment="1">
      <alignment horizontal="center" vertical="center" wrapText="1"/>
    </xf>
    <xf numFmtId="3" fontId="6" fillId="0" borderId="68" xfId="1" applyNumberFormat="1" applyFont="1" applyFill="1" applyBorder="1" applyAlignment="1">
      <alignment horizontal="center" vertical="center" wrapText="1"/>
    </xf>
    <xf numFmtId="3" fontId="6" fillId="0" borderId="67" xfId="1" applyNumberFormat="1" applyFont="1" applyFill="1" applyBorder="1" applyAlignment="1">
      <alignment horizontal="center" vertical="center" wrapText="1"/>
    </xf>
    <xf numFmtId="3" fontId="6" fillId="0" borderId="39" xfId="1" applyNumberFormat="1" applyFont="1" applyFill="1" applyBorder="1" applyAlignment="1">
      <alignment horizontal="center" vertical="center" wrapText="1"/>
    </xf>
    <xf numFmtId="3" fontId="5" fillId="7" borderId="67" xfId="1" applyNumberFormat="1" applyFont="1" applyFill="1" applyBorder="1" applyAlignment="1">
      <alignment horizontal="center" vertical="center" wrapText="1"/>
    </xf>
    <xf numFmtId="3" fontId="5" fillId="6" borderId="14" xfId="1" applyNumberFormat="1" applyFont="1" applyFill="1" applyBorder="1" applyAlignment="1">
      <alignment horizontal="center" vertical="center" wrapText="1"/>
    </xf>
    <xf numFmtId="3" fontId="5" fillId="6" borderId="1" xfId="1" applyNumberFormat="1" applyFont="1" applyFill="1" applyBorder="1" applyAlignment="1">
      <alignment horizontal="center" vertical="center" wrapText="1"/>
    </xf>
    <xf numFmtId="3" fontId="5" fillId="6" borderId="15" xfId="1" applyNumberFormat="1" applyFont="1" applyFill="1" applyBorder="1" applyAlignment="1">
      <alignment horizontal="center" vertical="center" wrapText="1"/>
    </xf>
    <xf numFmtId="3" fontId="5" fillId="6" borderId="68" xfId="1" applyNumberFormat="1" applyFont="1" applyFill="1" applyBorder="1" applyAlignment="1">
      <alignment horizontal="center" vertical="center" wrapText="1"/>
    </xf>
    <xf numFmtId="3" fontId="5" fillId="6" borderId="2" xfId="1" applyNumberFormat="1" applyFont="1" applyFill="1" applyBorder="1" applyAlignment="1">
      <alignment horizontal="center" vertical="center" wrapText="1"/>
    </xf>
    <xf numFmtId="3" fontId="5" fillId="6" borderId="39" xfId="1" applyNumberFormat="1" applyFont="1" applyFill="1" applyBorder="1" applyAlignment="1">
      <alignment horizontal="center" vertical="center" wrapText="1"/>
    </xf>
    <xf numFmtId="3" fontId="6" fillId="0" borderId="1" xfId="1" applyNumberFormat="1" applyFont="1" applyFill="1" applyBorder="1" applyAlignment="1">
      <alignment horizontal="center" vertical="center" wrapText="1"/>
    </xf>
    <xf numFmtId="3" fontId="6" fillId="0" borderId="15" xfId="1" applyNumberFormat="1" applyFont="1" applyFill="1" applyBorder="1" applyAlignment="1">
      <alignment horizontal="center" vertical="center" wrapText="1"/>
    </xf>
    <xf numFmtId="3" fontId="6" fillId="0" borderId="36" xfId="1" applyNumberFormat="1" applyFont="1" applyFill="1" applyBorder="1" applyAlignment="1">
      <alignment horizontal="center" vertical="center" wrapText="1"/>
    </xf>
    <xf numFmtId="164" fontId="5" fillId="0" borderId="72" xfId="1" applyNumberFormat="1" applyFont="1" applyFill="1" applyBorder="1" applyAlignment="1">
      <alignment horizontal="center" vertical="center" wrapText="1"/>
    </xf>
    <xf numFmtId="3" fontId="5" fillId="6" borderId="89" xfId="1" applyNumberFormat="1" applyFont="1" applyFill="1" applyBorder="1" applyAlignment="1">
      <alignment horizontal="center" vertical="center" wrapText="1"/>
    </xf>
    <xf numFmtId="3" fontId="5" fillId="0" borderId="11" xfId="1" applyNumberFormat="1" applyFont="1" applyFill="1" applyBorder="1" applyAlignment="1">
      <alignment horizontal="center" vertical="center" wrapText="1"/>
    </xf>
    <xf numFmtId="3" fontId="5" fillId="0" borderId="12" xfId="1" applyNumberFormat="1" applyFont="1" applyFill="1" applyBorder="1" applyAlignment="1">
      <alignment horizontal="center" vertical="center" wrapText="1"/>
    </xf>
    <xf numFmtId="3" fontId="5" fillId="0" borderId="13" xfId="1" applyNumberFormat="1" applyFont="1" applyFill="1" applyBorder="1" applyAlignment="1">
      <alignment horizontal="center" vertical="center" wrapText="1"/>
    </xf>
    <xf numFmtId="3" fontId="5" fillId="0" borderId="69" xfId="1" applyNumberFormat="1" applyFont="1" applyFill="1" applyBorder="1" applyAlignment="1">
      <alignment horizontal="center" vertical="center" wrapText="1"/>
    </xf>
    <xf numFmtId="3" fontId="5" fillId="0" borderId="19" xfId="1" applyNumberFormat="1" applyFont="1" applyFill="1" applyBorder="1" applyAlignment="1">
      <alignment horizontal="center" vertical="center" wrapText="1"/>
    </xf>
    <xf numFmtId="3" fontId="5" fillId="0" borderId="29" xfId="1" applyNumberFormat="1" applyFont="1" applyFill="1" applyBorder="1" applyAlignment="1">
      <alignment horizontal="center" vertical="center" wrapText="1"/>
    </xf>
    <xf numFmtId="3" fontId="5" fillId="0" borderId="38" xfId="1" applyNumberFormat="1" applyFont="1" applyFill="1" applyBorder="1" applyAlignment="1">
      <alignment horizontal="center" vertical="center" wrapText="1"/>
    </xf>
    <xf numFmtId="3" fontId="5" fillId="0" borderId="38" xfId="1" applyNumberFormat="1" applyFont="1" applyFill="1" applyBorder="1" applyAlignment="1">
      <alignment horizontal="center" vertical="center"/>
    </xf>
    <xf numFmtId="0" fontId="5" fillId="0" borderId="58" xfId="0" applyFont="1" applyBorder="1" applyAlignment="1">
      <alignment horizontal="center" vertical="center"/>
    </xf>
    <xf numFmtId="0" fontId="5" fillId="0" borderId="34" xfId="0" applyFont="1" applyBorder="1" applyAlignment="1">
      <alignment horizontal="center" vertical="center"/>
    </xf>
    <xf numFmtId="0" fontId="5" fillId="0" borderId="62" xfId="0" applyFont="1" applyBorder="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xf>
    <xf numFmtId="3" fontId="2" fillId="0" borderId="36" xfId="1" applyNumberFormat="1" applyFont="1" applyFill="1" applyBorder="1" applyAlignment="1">
      <alignment horizontal="center" vertical="center"/>
    </xf>
    <xf numFmtId="3" fontId="6" fillId="0" borderId="22" xfId="1" applyNumberFormat="1" applyFont="1" applyFill="1" applyBorder="1" applyAlignment="1">
      <alignment horizontal="center" vertical="center"/>
    </xf>
    <xf numFmtId="3" fontId="6" fillId="0" borderId="4" xfId="1" applyNumberFormat="1" applyFont="1" applyFill="1" applyBorder="1" applyAlignment="1">
      <alignment horizontal="center" vertical="center"/>
    </xf>
    <xf numFmtId="3" fontId="6" fillId="0" borderId="23" xfId="1" applyNumberFormat="1" applyFont="1" applyFill="1" applyBorder="1" applyAlignment="1">
      <alignment horizontal="center" vertical="center"/>
    </xf>
    <xf numFmtId="3" fontId="6" fillId="0" borderId="72" xfId="1" applyNumberFormat="1" applyFont="1" applyFill="1" applyBorder="1" applyAlignment="1">
      <alignment horizontal="center" vertical="center"/>
    </xf>
    <xf numFmtId="3" fontId="6" fillId="0" borderId="50" xfId="1" applyNumberFormat="1" applyFont="1" applyFill="1" applyBorder="1" applyAlignment="1">
      <alignment horizontal="center" vertical="center"/>
    </xf>
    <xf numFmtId="3" fontId="6" fillId="0" borderId="45" xfId="1" applyNumberFormat="1" applyFont="1" applyFill="1" applyBorder="1" applyAlignment="1">
      <alignment horizontal="center" vertical="center"/>
    </xf>
    <xf numFmtId="3" fontId="6" fillId="0" borderId="47" xfId="1" applyNumberFormat="1" applyFont="1" applyFill="1" applyBorder="1" applyAlignment="1">
      <alignment horizontal="center" vertical="center"/>
    </xf>
    <xf numFmtId="164" fontId="5" fillId="0" borderId="90" xfId="1" applyNumberFormat="1" applyFont="1" applyFill="1" applyBorder="1" applyAlignment="1">
      <alignment horizontal="center" vertical="center" wrapText="1"/>
    </xf>
    <xf numFmtId="164" fontId="5" fillId="0" borderId="52" xfId="1" applyNumberFormat="1" applyFont="1" applyFill="1" applyBorder="1" applyAlignment="1">
      <alignment horizontal="center" vertical="center" wrapText="1"/>
    </xf>
    <xf numFmtId="164" fontId="5" fillId="0" borderId="86" xfId="1" applyNumberFormat="1" applyFont="1" applyFill="1" applyBorder="1" applyAlignment="1">
      <alignment horizontal="center" vertical="center" wrapText="1"/>
    </xf>
    <xf numFmtId="164" fontId="5" fillId="0" borderId="91" xfId="1" applyNumberFormat="1" applyFont="1" applyFill="1" applyBorder="1" applyAlignment="1">
      <alignment horizontal="center" vertical="center" wrapText="1"/>
    </xf>
    <xf numFmtId="164" fontId="5" fillId="0" borderId="78" xfId="1" applyNumberFormat="1" applyFont="1" applyFill="1" applyBorder="1" applyAlignment="1">
      <alignment horizontal="center" vertical="center" wrapText="1"/>
    </xf>
    <xf numFmtId="164" fontId="5" fillId="0" borderId="53" xfId="1" applyNumberFormat="1" applyFont="1" applyFill="1" applyBorder="1" applyAlignment="1">
      <alignment horizontal="center" vertical="center" wrapText="1"/>
    </xf>
    <xf numFmtId="164" fontId="5" fillId="0" borderId="92" xfId="1" applyNumberFormat="1" applyFont="1" applyFill="1" applyBorder="1" applyAlignment="1">
      <alignment horizontal="center" vertical="center" wrapText="1"/>
    </xf>
    <xf numFmtId="164" fontId="5" fillId="0" borderId="93" xfId="1" applyNumberFormat="1" applyFont="1" applyFill="1" applyBorder="1" applyAlignment="1">
      <alignment horizontal="center" vertical="center" wrapText="1"/>
    </xf>
    <xf numFmtId="165" fontId="5" fillId="0" borderId="90" xfId="1" applyNumberFormat="1" applyFont="1" applyFill="1" applyBorder="1" applyAlignment="1">
      <alignment horizontal="center" vertical="center" wrapText="1"/>
    </xf>
    <xf numFmtId="165" fontId="5" fillId="0" borderId="52" xfId="1" applyNumberFormat="1" applyFont="1" applyFill="1" applyBorder="1" applyAlignment="1">
      <alignment horizontal="center" vertical="center" wrapText="1"/>
    </xf>
    <xf numFmtId="165" fontId="5" fillId="0" borderId="86" xfId="1" applyNumberFormat="1" applyFont="1" applyFill="1" applyBorder="1" applyAlignment="1">
      <alignment horizontal="center" vertical="center" wrapText="1"/>
    </xf>
    <xf numFmtId="165" fontId="5" fillId="0" borderId="91" xfId="1" applyNumberFormat="1" applyFont="1" applyFill="1" applyBorder="1" applyAlignment="1">
      <alignment horizontal="center" vertical="center" wrapText="1"/>
    </xf>
    <xf numFmtId="165" fontId="5" fillId="0" borderId="78" xfId="1" applyNumberFormat="1" applyFont="1" applyFill="1" applyBorder="1" applyAlignment="1">
      <alignment horizontal="center" vertical="center" wrapText="1"/>
    </xf>
    <xf numFmtId="165" fontId="5" fillId="0" borderId="53" xfId="1" applyNumberFormat="1" applyFont="1" applyFill="1" applyBorder="1" applyAlignment="1">
      <alignment horizontal="center" vertical="center" wrapText="1"/>
    </xf>
    <xf numFmtId="165" fontId="5" fillId="0" borderId="92" xfId="1" applyNumberFormat="1" applyFont="1" applyFill="1" applyBorder="1" applyAlignment="1">
      <alignment horizontal="center" vertical="center" wrapText="1"/>
    </xf>
    <xf numFmtId="165" fontId="5" fillId="0" borderId="93" xfId="1" applyNumberFormat="1" applyFont="1" applyFill="1" applyBorder="1" applyAlignment="1">
      <alignment horizontal="center" vertical="center" wrapText="1"/>
    </xf>
    <xf numFmtId="9" fontId="5" fillId="0" borderId="73" xfId="2" applyFont="1" applyFill="1" applyBorder="1" applyAlignment="1">
      <alignment horizontal="center" vertical="center"/>
    </xf>
    <xf numFmtId="164" fontId="6" fillId="0" borderId="62" xfId="1" applyNumberFormat="1" applyFont="1" applyFill="1" applyBorder="1" applyAlignment="1">
      <alignment horizontal="center" vertical="center" wrapText="1"/>
    </xf>
    <xf numFmtId="0" fontId="6" fillId="0" borderId="85" xfId="0" applyFont="1" applyBorder="1" applyAlignment="1">
      <alignment horizontal="center" vertical="center" wrapText="1"/>
    </xf>
    <xf numFmtId="0" fontId="5" fillId="7" borderId="85" xfId="0" applyFont="1" applyFill="1" applyBorder="1" applyAlignment="1">
      <alignment horizontal="center" vertical="center"/>
    </xf>
    <xf numFmtId="0" fontId="6" fillId="0" borderId="85" xfId="0" applyFont="1" applyBorder="1" applyAlignment="1">
      <alignment horizontal="center" vertical="center"/>
    </xf>
    <xf numFmtId="0" fontId="5" fillId="6" borderId="85" xfId="0" applyFont="1" applyFill="1" applyBorder="1" applyAlignment="1">
      <alignment horizontal="center" vertical="center"/>
    </xf>
    <xf numFmtId="0" fontId="5" fillId="7" borderId="48" xfId="0" applyFont="1" applyFill="1" applyBorder="1" applyAlignment="1">
      <alignment horizontal="center" vertical="center"/>
    </xf>
    <xf numFmtId="3" fontId="5" fillId="6" borderId="22" xfId="1" applyNumberFormat="1" applyFont="1" applyFill="1" applyBorder="1" applyAlignment="1">
      <alignment horizontal="center" vertical="center"/>
    </xf>
    <xf numFmtId="3" fontId="5" fillId="6" borderId="50" xfId="1" applyNumberFormat="1" applyFont="1" applyFill="1" applyBorder="1" applyAlignment="1">
      <alignment horizontal="center" vertical="center"/>
    </xf>
    <xf numFmtId="3" fontId="5" fillId="6" borderId="72" xfId="1" applyNumberFormat="1" applyFont="1" applyFill="1" applyBorder="1" applyAlignment="1">
      <alignment horizontal="center" vertical="center"/>
    </xf>
    <xf numFmtId="3" fontId="5" fillId="6" borderId="47" xfId="1" applyNumberFormat="1" applyFont="1" applyFill="1" applyBorder="1" applyAlignment="1">
      <alignment horizontal="center" vertical="center"/>
    </xf>
    <xf numFmtId="3" fontId="5" fillId="6" borderId="4" xfId="1" applyNumberFormat="1" applyFont="1" applyFill="1" applyBorder="1" applyAlignment="1">
      <alignment horizontal="center" vertical="center"/>
    </xf>
    <xf numFmtId="3" fontId="5" fillId="6" borderId="45" xfId="1" applyNumberFormat="1" applyFont="1" applyFill="1" applyBorder="1" applyAlignment="1">
      <alignment horizontal="center" vertical="center"/>
    </xf>
    <xf numFmtId="3" fontId="5" fillId="7" borderId="14" xfId="1" applyNumberFormat="1" applyFont="1" applyFill="1" applyBorder="1" applyAlignment="1">
      <alignment horizontal="center" vertical="center"/>
    </xf>
    <xf numFmtId="3" fontId="5" fillId="7" borderId="1" xfId="1" applyNumberFormat="1" applyFont="1" applyFill="1" applyBorder="1" applyAlignment="1">
      <alignment horizontal="center" vertical="center"/>
    </xf>
    <xf numFmtId="3" fontId="5" fillId="7" borderId="15" xfId="1" applyNumberFormat="1" applyFont="1" applyFill="1" applyBorder="1" applyAlignment="1">
      <alignment horizontal="center" vertical="center"/>
    </xf>
    <xf numFmtId="3" fontId="5" fillId="7" borderId="68" xfId="1" applyNumberFormat="1" applyFont="1" applyFill="1" applyBorder="1" applyAlignment="1">
      <alignment horizontal="center" vertical="center"/>
    </xf>
    <xf numFmtId="3" fontId="5" fillId="7" borderId="2" xfId="1" applyNumberFormat="1" applyFont="1" applyFill="1" applyBorder="1" applyAlignment="1">
      <alignment horizontal="center" vertical="center"/>
    </xf>
    <xf numFmtId="3" fontId="5" fillId="7" borderId="36" xfId="1" applyNumberFormat="1" applyFont="1" applyFill="1" applyBorder="1" applyAlignment="1">
      <alignment horizontal="center" vertical="center"/>
    </xf>
    <xf numFmtId="3" fontId="5" fillId="7" borderId="66" xfId="1" applyNumberFormat="1" applyFont="1" applyFill="1" applyBorder="1" applyAlignment="1">
      <alignment horizontal="center" vertical="center" wrapText="1"/>
    </xf>
    <xf numFmtId="0" fontId="12" fillId="0" borderId="35" xfId="0" applyFont="1" applyBorder="1" applyAlignment="1">
      <alignment horizontal="center" vertical="center" wrapText="1"/>
    </xf>
    <xf numFmtId="0" fontId="12" fillId="0" borderId="0" xfId="0" applyFont="1" applyAlignment="1">
      <alignment horizontal="center" vertical="center" wrapText="1"/>
    </xf>
    <xf numFmtId="164" fontId="2" fillId="0" borderId="29" xfId="1" applyNumberFormat="1" applyFont="1" applyBorder="1" applyAlignment="1">
      <alignment horizontal="center" vertical="center"/>
    </xf>
    <xf numFmtId="164" fontId="2" fillId="0" borderId="36" xfId="1" applyNumberFormat="1" applyFont="1" applyBorder="1" applyAlignment="1">
      <alignment horizontal="center" vertical="center"/>
    </xf>
    <xf numFmtId="164" fontId="2" fillId="0" borderId="46" xfId="1" applyNumberFormat="1" applyFont="1" applyBorder="1" applyAlignment="1">
      <alignment horizontal="center" vertical="center"/>
    </xf>
    <xf numFmtId="164" fontId="2" fillId="0" borderId="37" xfId="1" applyNumberFormat="1" applyFont="1" applyBorder="1" applyAlignment="1">
      <alignment horizontal="center" vertical="center"/>
    </xf>
    <xf numFmtId="164" fontId="4" fillId="2" borderId="31" xfId="1" applyNumberFormat="1" applyFont="1" applyFill="1" applyBorder="1" applyAlignment="1">
      <alignment horizontal="center" vertical="center"/>
    </xf>
    <xf numFmtId="164" fontId="4" fillId="2" borderId="112" xfId="1" applyNumberFormat="1" applyFont="1" applyFill="1" applyBorder="1" applyAlignment="1">
      <alignment horizontal="center" vertical="center"/>
    </xf>
    <xf numFmtId="2" fontId="2" fillId="0" borderId="29" xfId="1" applyNumberFormat="1" applyFont="1" applyBorder="1" applyAlignment="1">
      <alignment horizontal="center" vertical="center"/>
    </xf>
    <xf numFmtId="2" fontId="2" fillId="0" borderId="36" xfId="1" applyNumberFormat="1" applyFont="1" applyBorder="1" applyAlignment="1">
      <alignment horizontal="center" vertical="center"/>
    </xf>
    <xf numFmtId="2" fontId="2" fillId="0" borderId="36" xfId="1" applyNumberFormat="1" applyFont="1" applyFill="1" applyBorder="1" applyAlignment="1">
      <alignment horizontal="center" vertical="center"/>
    </xf>
    <xf numFmtId="2" fontId="2" fillId="0" borderId="37" xfId="1" applyNumberFormat="1" applyFont="1" applyBorder="1" applyAlignment="1">
      <alignment horizontal="center" vertical="center"/>
    </xf>
    <xf numFmtId="2" fontId="4" fillId="2" borderId="81" xfId="1" applyNumberFormat="1" applyFont="1" applyFill="1" applyBorder="1" applyAlignment="1">
      <alignment horizontal="center" vertical="center"/>
    </xf>
    <xf numFmtId="2" fontId="4" fillId="6" borderId="9" xfId="0" applyNumberFormat="1" applyFont="1" applyFill="1" applyBorder="1" applyAlignment="1">
      <alignment vertical="center"/>
    </xf>
    <xf numFmtId="164" fontId="2" fillId="0" borderId="94" xfId="1" applyNumberFormat="1" applyFont="1" applyFill="1" applyBorder="1" applyAlignment="1">
      <alignment horizontal="center" vertical="center"/>
    </xf>
    <xf numFmtId="0" fontId="19" fillId="0" borderId="0" xfId="0" applyFont="1"/>
    <xf numFmtId="3" fontId="5" fillId="0" borderId="11" xfId="1" applyNumberFormat="1" applyFont="1" applyFill="1" applyBorder="1" applyAlignment="1">
      <alignment horizontal="center" vertical="center"/>
    </xf>
    <xf numFmtId="3" fontId="5" fillId="0" borderId="12" xfId="1" applyNumberFormat="1" applyFont="1" applyFill="1" applyBorder="1" applyAlignment="1">
      <alignment horizontal="center" vertical="center"/>
    </xf>
    <xf numFmtId="3" fontId="5" fillId="0" borderId="13" xfId="1" applyNumberFormat="1" applyFont="1" applyFill="1" applyBorder="1" applyAlignment="1">
      <alignment horizontal="center" vertical="center"/>
    </xf>
    <xf numFmtId="3" fontId="5" fillId="0" borderId="69" xfId="1" applyNumberFormat="1" applyFont="1" applyFill="1" applyBorder="1" applyAlignment="1">
      <alignment horizontal="center" vertical="center"/>
    </xf>
    <xf numFmtId="3" fontId="5" fillId="0" borderId="19" xfId="1" applyNumberFormat="1" applyFont="1" applyFill="1" applyBorder="1" applyAlignment="1">
      <alignment horizontal="center" vertical="center"/>
    </xf>
    <xf numFmtId="3" fontId="5" fillId="0" borderId="29" xfId="1" applyNumberFormat="1" applyFont="1" applyFill="1" applyBorder="1" applyAlignment="1">
      <alignment horizontal="center" vertical="center"/>
    </xf>
    <xf numFmtId="3" fontId="4" fillId="2" borderId="77" xfId="1" applyNumberFormat="1" applyFont="1" applyFill="1" applyBorder="1" applyAlignment="1">
      <alignment horizontal="center" vertical="center" wrapText="1"/>
    </xf>
    <xf numFmtId="3" fontId="2" fillId="0" borderId="19" xfId="1" applyNumberFormat="1" applyFont="1" applyBorder="1" applyAlignment="1">
      <alignment horizontal="center" vertical="center"/>
    </xf>
    <xf numFmtId="3" fontId="2" fillId="0" borderId="2" xfId="1" applyNumberFormat="1" applyFont="1" applyBorder="1" applyAlignment="1">
      <alignment horizontal="center" vertical="center"/>
    </xf>
    <xf numFmtId="3" fontId="4" fillId="2" borderId="32" xfId="1" applyNumberFormat="1" applyFont="1" applyFill="1" applyBorder="1" applyAlignment="1">
      <alignment horizontal="center" vertical="center"/>
    </xf>
    <xf numFmtId="3" fontId="2" fillId="0" borderId="40" xfId="1" applyNumberFormat="1" applyFont="1" applyFill="1" applyBorder="1" applyAlignment="1">
      <alignment horizontal="center" vertical="center" wrapText="1"/>
    </xf>
    <xf numFmtId="3" fontId="5" fillId="6" borderId="36" xfId="1" applyNumberFormat="1" applyFont="1" applyFill="1" applyBorder="1" applyAlignment="1">
      <alignment horizontal="center" vertical="center" wrapText="1"/>
    </xf>
    <xf numFmtId="0" fontId="20" fillId="0" borderId="38" xfId="0" applyFont="1" applyBorder="1" applyAlignment="1">
      <alignment horizontal="center" vertical="center"/>
    </xf>
    <xf numFmtId="3" fontId="20" fillId="0" borderId="39" xfId="0" applyNumberFormat="1" applyFont="1" applyBorder="1" applyAlignment="1">
      <alignment horizontal="center" vertical="center"/>
    </xf>
    <xf numFmtId="0" fontId="20" fillId="0" borderId="39" xfId="0" applyFont="1" applyBorder="1" applyAlignment="1">
      <alignment horizontal="center" vertical="center"/>
    </xf>
    <xf numFmtId="3" fontId="20" fillId="0" borderId="40" xfId="0" applyNumberFormat="1" applyFont="1" applyBorder="1" applyAlignment="1">
      <alignment horizontal="center" vertical="center"/>
    </xf>
    <xf numFmtId="0" fontId="5" fillId="0" borderId="8" xfId="0" applyFont="1" applyBorder="1" applyAlignment="1">
      <alignment horizontal="center" vertical="center" wrapText="1"/>
    </xf>
    <xf numFmtId="3" fontId="2" fillId="8" borderId="47" xfId="1" applyNumberFormat="1" applyFont="1" applyFill="1" applyBorder="1" applyAlignment="1">
      <alignment horizontal="center" vertical="center" wrapText="1"/>
    </xf>
    <xf numFmtId="3" fontId="2" fillId="8" borderId="39" xfId="1" applyNumberFormat="1" applyFont="1" applyFill="1" applyBorder="1" applyAlignment="1">
      <alignment horizontal="center" vertical="center" wrapText="1"/>
    </xf>
    <xf numFmtId="3" fontId="2" fillId="8" borderId="63" xfId="1" applyNumberFormat="1" applyFont="1" applyFill="1" applyBorder="1" applyAlignment="1">
      <alignment horizontal="center" vertical="center" wrapText="1"/>
    </xf>
    <xf numFmtId="3" fontId="2" fillId="8" borderId="54" xfId="1" applyNumberFormat="1" applyFont="1" applyFill="1" applyBorder="1" applyAlignment="1">
      <alignment horizontal="center" vertical="center" wrapText="1"/>
    </xf>
    <xf numFmtId="3" fontId="4" fillId="8" borderId="77" xfId="1" applyNumberFormat="1" applyFont="1" applyFill="1" applyBorder="1" applyAlignment="1">
      <alignment horizontal="center" vertical="center" wrapText="1"/>
    </xf>
    <xf numFmtId="3" fontId="2" fillId="8" borderId="38" xfId="1" applyNumberFormat="1" applyFont="1" applyFill="1" applyBorder="1" applyAlignment="1">
      <alignment horizontal="center" vertical="center" wrapText="1"/>
    </xf>
    <xf numFmtId="3" fontId="2" fillId="8" borderId="77" xfId="1" applyNumberFormat="1" applyFont="1" applyFill="1" applyBorder="1" applyAlignment="1">
      <alignment horizontal="center" vertical="center" wrapText="1"/>
    </xf>
    <xf numFmtId="3" fontId="2" fillId="8" borderId="99" xfId="1" applyNumberFormat="1" applyFont="1" applyFill="1" applyBorder="1" applyAlignment="1">
      <alignment horizontal="center" vertical="center" wrapText="1"/>
    </xf>
    <xf numFmtId="3" fontId="4" fillId="8" borderId="35" xfId="1" applyNumberFormat="1" applyFont="1" applyFill="1" applyBorder="1" applyAlignment="1">
      <alignment horizontal="center" vertical="center" wrapText="1"/>
    </xf>
    <xf numFmtId="3" fontId="2" fillId="8" borderId="39" xfId="1" applyNumberFormat="1" applyFont="1" applyFill="1" applyBorder="1" applyAlignment="1">
      <alignment horizontal="center" vertical="center"/>
    </xf>
    <xf numFmtId="9" fontId="2" fillId="0" borderId="9" xfId="2" applyFont="1" applyBorder="1" applyAlignment="1">
      <alignment horizontal="center" vertical="center"/>
    </xf>
    <xf numFmtId="0" fontId="4" fillId="7" borderId="31" xfId="0" applyFont="1" applyFill="1" applyBorder="1" applyAlignment="1">
      <alignment horizontal="center" vertical="center" wrapText="1"/>
    </xf>
    <xf numFmtId="9" fontId="2" fillId="0" borderId="7" xfId="2" applyFont="1" applyBorder="1" applyAlignment="1">
      <alignment horizontal="center" vertical="center"/>
    </xf>
    <xf numFmtId="3" fontId="2" fillId="0" borderId="29" xfId="2" applyNumberFormat="1" applyFont="1" applyBorder="1" applyAlignment="1">
      <alignment horizontal="center" vertical="center"/>
    </xf>
    <xf numFmtId="3" fontId="2" fillId="0" borderId="36" xfId="2" applyNumberFormat="1" applyFont="1" applyBorder="1" applyAlignment="1">
      <alignment horizontal="center" vertical="center"/>
    </xf>
    <xf numFmtId="3" fontId="2" fillId="0" borderId="37" xfId="2" applyNumberFormat="1" applyFont="1" applyBorder="1" applyAlignment="1">
      <alignment horizontal="center" vertical="center"/>
    </xf>
    <xf numFmtId="3" fontId="2" fillId="0" borderId="45" xfId="2" applyNumberFormat="1" applyFont="1" applyBorder="1" applyAlignment="1">
      <alignment horizontal="center" vertical="center"/>
    </xf>
    <xf numFmtId="3" fontId="2" fillId="0" borderId="46" xfId="2" applyNumberFormat="1" applyFont="1" applyBorder="1" applyAlignment="1">
      <alignment horizontal="center" vertical="center"/>
    </xf>
    <xf numFmtId="3" fontId="2" fillId="0" borderId="6" xfId="2" applyNumberFormat="1" applyFont="1" applyBorder="1" applyAlignment="1">
      <alignment horizontal="center" vertical="center"/>
    </xf>
    <xf numFmtId="3" fontId="2" fillId="0" borderId="31" xfId="2" applyNumberFormat="1" applyFont="1" applyBorder="1" applyAlignment="1">
      <alignment horizontal="center" vertical="center"/>
    </xf>
    <xf numFmtId="3" fontId="2" fillId="0" borderId="27" xfId="2" applyNumberFormat="1" applyFont="1" applyBorder="1" applyAlignment="1">
      <alignment horizontal="center" vertical="center"/>
    </xf>
    <xf numFmtId="0" fontId="4" fillId="7" borderId="6" xfId="0" applyFont="1" applyFill="1" applyBorder="1" applyAlignment="1">
      <alignment horizontal="center" vertical="center" wrapText="1"/>
    </xf>
    <xf numFmtId="3" fontId="2" fillId="0" borderId="12" xfId="2" applyNumberFormat="1" applyFont="1" applyBorder="1" applyAlignment="1">
      <alignment horizontal="center" vertical="center"/>
    </xf>
    <xf numFmtId="3" fontId="2" fillId="0" borderId="1" xfId="2" applyNumberFormat="1" applyFont="1" applyBorder="1" applyAlignment="1">
      <alignment horizontal="center" vertical="center"/>
    </xf>
    <xf numFmtId="3" fontId="2" fillId="0" borderId="17" xfId="2" applyNumberFormat="1" applyFont="1" applyBorder="1" applyAlignment="1">
      <alignment horizontal="center" vertical="center"/>
    </xf>
    <xf numFmtId="3" fontId="2" fillId="0" borderId="4" xfId="2" applyNumberFormat="1" applyFont="1" applyBorder="1" applyAlignment="1">
      <alignment horizontal="center" vertical="center"/>
    </xf>
    <xf numFmtId="3" fontId="2" fillId="0" borderId="3" xfId="2" applyNumberFormat="1" applyFont="1" applyBorder="1" applyAlignment="1">
      <alignment horizontal="center" vertical="center"/>
    </xf>
    <xf numFmtId="3" fontId="2" fillId="6" borderId="6" xfId="1" applyNumberFormat="1" applyFont="1" applyFill="1" applyBorder="1" applyAlignment="1">
      <alignment horizontal="center" vertical="center"/>
    </xf>
    <xf numFmtId="9" fontId="6" fillId="0" borderId="24" xfId="2" applyFont="1" applyFill="1" applyBorder="1" applyAlignment="1">
      <alignment horizontal="center" vertical="center" wrapText="1"/>
    </xf>
    <xf numFmtId="9" fontId="6" fillId="0" borderId="3" xfId="2" applyFont="1" applyFill="1" applyBorder="1" applyAlignment="1">
      <alignment horizontal="center" vertical="center" wrapText="1"/>
    </xf>
    <xf numFmtId="9" fontId="6" fillId="0" borderId="25" xfId="2" applyFont="1" applyFill="1" applyBorder="1" applyAlignment="1">
      <alignment horizontal="center" vertical="center" wrapText="1"/>
    </xf>
    <xf numFmtId="9" fontId="6" fillId="0" borderId="73" xfId="2" applyFont="1" applyFill="1" applyBorder="1" applyAlignment="1">
      <alignment horizontal="center" vertical="center" wrapText="1"/>
    </xf>
    <xf numFmtId="9" fontId="6" fillId="0" borderId="59" xfId="2" applyFont="1" applyFill="1" applyBorder="1" applyAlignment="1">
      <alignment horizontal="center" vertical="center" wrapText="1"/>
    </xf>
    <xf numFmtId="9" fontId="6" fillId="0" borderId="46" xfId="2" applyFont="1" applyFill="1" applyBorder="1" applyAlignment="1">
      <alignment horizontal="center" vertical="center" wrapText="1"/>
    </xf>
    <xf numFmtId="9" fontId="6" fillId="0" borderId="63" xfId="2" applyFont="1" applyFill="1" applyBorder="1" applyAlignment="1">
      <alignment horizontal="center" vertical="center" wrapText="1"/>
    </xf>
    <xf numFmtId="165" fontId="6" fillId="0" borderId="14" xfId="2" applyNumberFormat="1" applyFont="1" applyFill="1" applyBorder="1" applyAlignment="1">
      <alignment horizontal="center" vertical="center" wrapText="1"/>
    </xf>
    <xf numFmtId="165" fontId="6" fillId="0" borderId="1" xfId="2" applyNumberFormat="1" applyFont="1" applyFill="1" applyBorder="1" applyAlignment="1">
      <alignment horizontal="center" vertical="center" wrapText="1"/>
    </xf>
    <xf numFmtId="165" fontId="6" fillId="0" borderId="15" xfId="2" applyNumberFormat="1" applyFont="1" applyFill="1" applyBorder="1" applyAlignment="1">
      <alignment horizontal="center" vertical="center" wrapText="1"/>
    </xf>
    <xf numFmtId="165" fontId="6" fillId="0" borderId="68" xfId="2" applyNumberFormat="1" applyFont="1" applyFill="1" applyBorder="1" applyAlignment="1">
      <alignment horizontal="center" vertical="center" wrapText="1"/>
    </xf>
    <xf numFmtId="165" fontId="6" fillId="0" borderId="2" xfId="2" applyNumberFormat="1" applyFont="1" applyFill="1" applyBorder="1" applyAlignment="1">
      <alignment horizontal="center" vertical="center" wrapText="1"/>
    </xf>
    <xf numFmtId="165" fontId="6" fillId="0" borderId="36" xfId="2" applyNumberFormat="1" applyFont="1" applyFill="1" applyBorder="1" applyAlignment="1">
      <alignment horizontal="center" vertical="center" wrapText="1"/>
    </xf>
    <xf numFmtId="165" fontId="6" fillId="0" borderId="39" xfId="2" applyNumberFormat="1" applyFont="1" applyFill="1" applyBorder="1" applyAlignment="1">
      <alignment horizontal="center" vertical="center" wrapText="1"/>
    </xf>
    <xf numFmtId="9" fontId="5" fillId="0" borderId="24" xfId="2" applyFont="1" applyFill="1" applyBorder="1" applyAlignment="1">
      <alignment horizontal="center" vertical="center" wrapText="1"/>
    </xf>
    <xf numFmtId="9" fontId="5" fillId="0" borderId="3" xfId="2" applyFont="1" applyFill="1" applyBorder="1" applyAlignment="1">
      <alignment horizontal="center" vertical="center" wrapText="1"/>
    </xf>
    <xf numFmtId="9" fontId="5" fillId="0" borderId="25" xfId="2" applyFont="1" applyFill="1" applyBorder="1" applyAlignment="1">
      <alignment horizontal="center" vertical="center" wrapText="1"/>
    </xf>
    <xf numFmtId="9" fontId="5" fillId="0" borderId="73" xfId="2" applyFont="1" applyFill="1" applyBorder="1" applyAlignment="1">
      <alignment horizontal="center" vertical="center" wrapText="1"/>
    </xf>
    <xf numFmtId="9" fontId="5" fillId="0" borderId="59" xfId="2" applyFont="1" applyFill="1" applyBorder="1" applyAlignment="1">
      <alignment horizontal="center" vertical="center" wrapText="1"/>
    </xf>
    <xf numFmtId="9" fontId="5" fillId="0" borderId="46" xfId="2" applyFont="1" applyFill="1" applyBorder="1" applyAlignment="1">
      <alignment horizontal="center" vertical="center" wrapText="1"/>
    </xf>
    <xf numFmtId="9" fontId="5" fillId="0" borderId="63" xfId="2" applyFont="1" applyFill="1" applyBorder="1" applyAlignment="1">
      <alignment horizontal="center" vertical="center" wrapText="1"/>
    </xf>
    <xf numFmtId="3" fontId="9" fillId="0" borderId="11" xfId="1" applyNumberFormat="1" applyFont="1" applyFill="1" applyBorder="1" applyAlignment="1">
      <alignment horizontal="center" vertical="center"/>
    </xf>
    <xf numFmtId="3" fontId="9" fillId="0" borderId="12" xfId="1" applyNumberFormat="1" applyFont="1" applyFill="1" applyBorder="1" applyAlignment="1">
      <alignment horizontal="center" vertical="center"/>
    </xf>
    <xf numFmtId="3" fontId="9" fillId="0" borderId="13" xfId="1" applyNumberFormat="1" applyFont="1" applyFill="1" applyBorder="1" applyAlignment="1">
      <alignment horizontal="center" vertical="center"/>
    </xf>
    <xf numFmtId="3" fontId="9" fillId="0" borderId="69" xfId="1" applyNumberFormat="1" applyFont="1" applyFill="1" applyBorder="1" applyAlignment="1">
      <alignment horizontal="center" vertical="center"/>
    </xf>
    <xf numFmtId="3" fontId="9" fillId="0" borderId="19" xfId="1" applyNumberFormat="1" applyFont="1" applyFill="1" applyBorder="1" applyAlignment="1">
      <alignment horizontal="center" vertical="center"/>
    </xf>
    <xf numFmtId="3" fontId="9" fillId="0" borderId="29" xfId="1" applyNumberFormat="1" applyFont="1" applyFill="1" applyBorder="1" applyAlignment="1">
      <alignment horizontal="center" vertical="center"/>
    </xf>
    <xf numFmtId="3" fontId="9" fillId="0" borderId="38" xfId="1" applyNumberFormat="1" applyFont="1" applyFill="1" applyBorder="1" applyAlignment="1">
      <alignment horizontal="center" vertical="center"/>
    </xf>
    <xf numFmtId="3" fontId="8" fillId="0" borderId="22" xfId="1" applyNumberFormat="1" applyFont="1" applyFill="1" applyBorder="1" applyAlignment="1">
      <alignment horizontal="center" vertical="center"/>
    </xf>
    <xf numFmtId="3" fontId="8" fillId="0" borderId="50" xfId="1" applyNumberFormat="1" applyFont="1" applyFill="1" applyBorder="1" applyAlignment="1">
      <alignment horizontal="center" vertical="center"/>
    </xf>
    <xf numFmtId="3" fontId="8" fillId="0" borderId="72" xfId="1" applyNumberFormat="1" applyFont="1" applyFill="1" applyBorder="1" applyAlignment="1">
      <alignment horizontal="center" vertical="center"/>
    </xf>
    <xf numFmtId="3" fontId="8" fillId="0" borderId="47" xfId="1" applyNumberFormat="1" applyFont="1" applyFill="1" applyBorder="1" applyAlignment="1">
      <alignment horizontal="center" vertical="center"/>
    </xf>
    <xf numFmtId="3" fontId="8" fillId="0" borderId="4" xfId="1" applyNumberFormat="1" applyFont="1" applyFill="1" applyBorder="1" applyAlignment="1">
      <alignment horizontal="center" vertical="center"/>
    </xf>
    <xf numFmtId="3" fontId="8" fillId="0" borderId="45" xfId="1" applyNumberFormat="1" applyFont="1" applyFill="1" applyBorder="1" applyAlignment="1">
      <alignment horizontal="center" vertical="center"/>
    </xf>
    <xf numFmtId="3" fontId="9" fillId="7" borderId="14" xfId="1" applyNumberFormat="1" applyFont="1" applyFill="1" applyBorder="1" applyAlignment="1">
      <alignment horizontal="center" vertical="center"/>
    </xf>
    <xf numFmtId="3" fontId="9" fillId="7" borderId="1" xfId="1" applyNumberFormat="1" applyFont="1" applyFill="1" applyBorder="1" applyAlignment="1">
      <alignment horizontal="center" vertical="center"/>
    </xf>
    <xf numFmtId="3" fontId="9" fillId="7" borderId="15" xfId="1" applyNumberFormat="1" applyFont="1" applyFill="1" applyBorder="1" applyAlignment="1">
      <alignment horizontal="center" vertical="center"/>
    </xf>
    <xf numFmtId="3" fontId="9" fillId="7" borderId="68" xfId="1" applyNumberFormat="1" applyFont="1" applyFill="1" applyBorder="1" applyAlignment="1">
      <alignment horizontal="center" vertical="center"/>
    </xf>
    <xf numFmtId="3" fontId="9" fillId="7" borderId="2" xfId="1" applyNumberFormat="1" applyFont="1" applyFill="1" applyBorder="1" applyAlignment="1">
      <alignment horizontal="center" vertical="center"/>
    </xf>
    <xf numFmtId="3" fontId="9" fillId="7" borderId="36" xfId="1" applyNumberFormat="1" applyFont="1" applyFill="1" applyBorder="1" applyAlignment="1">
      <alignment horizontal="center" vertical="center"/>
    </xf>
    <xf numFmtId="3" fontId="9" fillId="7" borderId="39" xfId="1" applyNumberFormat="1" applyFont="1" applyFill="1" applyBorder="1" applyAlignment="1">
      <alignment horizontal="center" vertical="center"/>
    </xf>
    <xf numFmtId="3" fontId="8" fillId="0" borderId="23" xfId="1" applyNumberFormat="1" applyFont="1" applyFill="1" applyBorder="1" applyAlignment="1">
      <alignment horizontal="center" vertical="center"/>
    </xf>
    <xf numFmtId="3" fontId="9" fillId="6" borderId="22" xfId="1" applyNumberFormat="1" applyFont="1" applyFill="1" applyBorder="1" applyAlignment="1">
      <alignment horizontal="center" vertical="center"/>
    </xf>
    <xf numFmtId="3" fontId="9" fillId="6" borderId="50" xfId="1" applyNumberFormat="1" applyFont="1" applyFill="1" applyBorder="1" applyAlignment="1">
      <alignment horizontal="center" vertical="center"/>
    </xf>
    <xf numFmtId="3" fontId="9" fillId="6" borderId="72" xfId="1" applyNumberFormat="1" applyFont="1" applyFill="1" applyBorder="1" applyAlignment="1">
      <alignment horizontal="center" vertical="center"/>
    </xf>
    <xf numFmtId="3" fontId="9" fillId="6" borderId="47" xfId="1" applyNumberFormat="1" applyFont="1" applyFill="1" applyBorder="1" applyAlignment="1">
      <alignment horizontal="center" vertical="center"/>
    </xf>
    <xf numFmtId="3" fontId="9" fillId="6" borderId="4" xfId="1" applyNumberFormat="1" applyFont="1" applyFill="1" applyBorder="1" applyAlignment="1">
      <alignment horizontal="center" vertical="center"/>
    </xf>
    <xf numFmtId="3" fontId="9" fillId="6" borderId="45" xfId="1" applyNumberFormat="1" applyFont="1" applyFill="1" applyBorder="1" applyAlignment="1">
      <alignment horizontal="center" vertical="center"/>
    </xf>
    <xf numFmtId="3" fontId="9" fillId="7" borderId="66" xfId="1" applyNumberFormat="1" applyFont="1" applyFill="1" applyBorder="1" applyAlignment="1">
      <alignment horizontal="center" vertical="center" wrapText="1"/>
    </xf>
    <xf numFmtId="3" fontId="9" fillId="7" borderId="1" xfId="1" applyNumberFormat="1" applyFont="1" applyFill="1" applyBorder="1" applyAlignment="1">
      <alignment horizontal="center" vertical="center" wrapText="1"/>
    </xf>
    <xf numFmtId="3" fontId="9" fillId="7" borderId="73" xfId="1" applyNumberFormat="1" applyFont="1" applyFill="1" applyBorder="1" applyAlignment="1">
      <alignment horizontal="center" vertical="center" wrapText="1"/>
    </xf>
    <xf numFmtId="3" fontId="9" fillId="7" borderId="59" xfId="1" applyNumberFormat="1" applyFont="1" applyFill="1" applyBorder="1" applyAlignment="1">
      <alignment horizontal="center" vertical="center" wrapText="1"/>
    </xf>
    <xf numFmtId="3" fontId="9" fillId="7" borderId="24" xfId="1" applyNumberFormat="1" applyFont="1" applyFill="1" applyBorder="1" applyAlignment="1">
      <alignment horizontal="center" vertical="center" wrapText="1"/>
    </xf>
    <xf numFmtId="3" fontId="9" fillId="7" borderId="63" xfId="1" applyNumberFormat="1" applyFont="1" applyFill="1" applyBorder="1" applyAlignment="1">
      <alignment horizontal="center" vertical="center" wrapText="1"/>
    </xf>
    <xf numFmtId="3" fontId="9" fillId="7" borderId="3" xfId="1" applyNumberFormat="1" applyFont="1" applyFill="1" applyBorder="1" applyAlignment="1">
      <alignment horizontal="center" vertical="center" wrapText="1"/>
    </xf>
    <xf numFmtId="3" fontId="9" fillId="7" borderId="46" xfId="1" applyNumberFormat="1" applyFont="1" applyFill="1" applyBorder="1" applyAlignment="1">
      <alignment horizontal="center" vertical="center" wrapText="1"/>
    </xf>
    <xf numFmtId="9" fontId="9" fillId="7" borderId="24" xfId="2" applyFont="1" applyFill="1" applyBorder="1" applyAlignment="1">
      <alignment horizontal="center" vertical="center" wrapText="1"/>
    </xf>
    <xf numFmtId="9" fontId="9" fillId="7" borderId="3" xfId="2" applyFont="1" applyFill="1" applyBorder="1" applyAlignment="1">
      <alignment horizontal="center" vertical="center" wrapText="1"/>
    </xf>
    <xf numFmtId="9" fontId="9" fillId="7" borderId="25" xfId="2" applyFont="1" applyFill="1" applyBorder="1" applyAlignment="1">
      <alignment horizontal="center" vertical="center" wrapText="1"/>
    </xf>
    <xf numFmtId="9" fontId="9" fillId="7" borderId="73" xfId="2" applyFont="1" applyFill="1" applyBorder="1" applyAlignment="1">
      <alignment horizontal="center" vertical="center" wrapText="1"/>
    </xf>
    <xf numFmtId="9" fontId="9" fillId="7" borderId="59" xfId="2" applyFont="1" applyFill="1" applyBorder="1" applyAlignment="1">
      <alignment horizontal="center" vertical="center" wrapText="1"/>
    </xf>
    <xf numFmtId="9" fontId="9" fillId="7" borderId="46" xfId="2" applyFont="1" applyFill="1" applyBorder="1" applyAlignment="1">
      <alignment horizontal="center" vertical="center" wrapText="1"/>
    </xf>
    <xf numFmtId="9" fontId="9" fillId="7" borderId="63" xfId="2" applyFont="1" applyFill="1" applyBorder="1" applyAlignment="1">
      <alignment horizontal="center" vertical="center" wrapText="1"/>
    </xf>
    <xf numFmtId="9" fontId="9" fillId="0" borderId="16" xfId="2" applyFont="1" applyFill="1" applyBorder="1" applyAlignment="1">
      <alignment horizontal="center" vertical="center"/>
    </xf>
    <xf numFmtId="9" fontId="9" fillId="0" borderId="20" xfId="2" applyFont="1" applyFill="1" applyBorder="1" applyAlignment="1">
      <alignment horizontal="center" vertical="center"/>
    </xf>
    <xf numFmtId="9" fontId="9" fillId="0" borderId="70" xfId="2" applyFont="1" applyFill="1" applyBorder="1" applyAlignment="1">
      <alignment horizontal="center" vertical="center"/>
    </xf>
    <xf numFmtId="9" fontId="9" fillId="0" borderId="82" xfId="2" applyFont="1" applyFill="1" applyBorder="1" applyAlignment="1">
      <alignment horizontal="center" vertical="center"/>
    </xf>
    <xf numFmtId="9" fontId="9" fillId="0" borderId="40" xfId="2" applyFont="1" applyFill="1" applyBorder="1" applyAlignment="1">
      <alignment horizontal="center" vertical="center"/>
    </xf>
    <xf numFmtId="164" fontId="2" fillId="0" borderId="4" xfId="1" applyNumberFormat="1" applyFont="1" applyBorder="1" applyAlignment="1">
      <alignment horizontal="center" vertical="center"/>
    </xf>
    <xf numFmtId="0" fontId="4" fillId="0" borderId="8" xfId="0" applyFont="1" applyBorder="1" applyAlignment="1">
      <alignment horizontal="center" vertical="center" wrapText="1"/>
    </xf>
    <xf numFmtId="0" fontId="4" fillId="0" borderId="35" xfId="0" applyFont="1" applyBorder="1" applyAlignment="1">
      <alignment horizontal="center" vertical="center" wrapText="1"/>
    </xf>
    <xf numFmtId="165" fontId="6" fillId="0" borderId="85" xfId="1" applyNumberFormat="1" applyFont="1" applyFill="1" applyBorder="1" applyAlignment="1">
      <alignment horizontal="center" vertical="center"/>
    </xf>
    <xf numFmtId="165" fontId="5" fillId="7" borderId="48" xfId="1" applyNumberFormat="1" applyFont="1" applyFill="1" applyBorder="1" applyAlignment="1">
      <alignment horizontal="center" vertical="center"/>
    </xf>
    <xf numFmtId="165" fontId="5" fillId="0" borderId="48" xfId="1" applyNumberFormat="1" applyFont="1" applyFill="1" applyBorder="1" applyAlignment="1">
      <alignment horizontal="center" vertical="center"/>
    </xf>
    <xf numFmtId="165" fontId="5" fillId="6" borderId="48" xfId="1" applyNumberFormat="1" applyFont="1" applyFill="1" applyBorder="1" applyAlignment="1">
      <alignment horizontal="center" vertical="center"/>
    </xf>
    <xf numFmtId="3" fontId="5" fillId="7" borderId="66" xfId="1" applyNumberFormat="1" applyFont="1" applyFill="1" applyBorder="1" applyAlignment="1">
      <alignment horizontal="center" vertical="center"/>
    </xf>
    <xf numFmtId="9" fontId="5" fillId="7" borderId="66" xfId="2" applyFont="1" applyFill="1" applyBorder="1" applyAlignment="1">
      <alignment horizontal="center" vertical="center"/>
    </xf>
    <xf numFmtId="9" fontId="5" fillId="0" borderId="34" xfId="2" applyFont="1" applyFill="1" applyBorder="1" applyAlignment="1">
      <alignment horizontal="center" vertical="center"/>
    </xf>
    <xf numFmtId="3" fontId="5" fillId="7" borderId="48" xfId="1" applyNumberFormat="1" applyFont="1" applyFill="1" applyBorder="1" applyAlignment="1">
      <alignment horizontal="center" vertical="center"/>
    </xf>
    <xf numFmtId="3" fontId="5" fillId="0" borderId="48" xfId="1" applyNumberFormat="1" applyFont="1" applyFill="1" applyBorder="1" applyAlignment="1">
      <alignment horizontal="center" vertical="center"/>
    </xf>
    <xf numFmtId="3" fontId="5" fillId="0" borderId="62" xfId="1" applyNumberFormat="1" applyFont="1" applyFill="1" applyBorder="1" applyAlignment="1">
      <alignment horizontal="center" vertical="center"/>
    </xf>
    <xf numFmtId="9" fontId="5" fillId="0" borderId="66" xfId="2" applyFont="1" applyFill="1" applyBorder="1" applyAlignment="1">
      <alignment horizontal="center" vertical="center"/>
    </xf>
    <xf numFmtId="164" fontId="5" fillId="0" borderId="93" xfId="1" applyNumberFormat="1" applyFont="1" applyFill="1" applyBorder="1" applyAlignment="1">
      <alignment horizontal="center" vertical="center"/>
    </xf>
    <xf numFmtId="165" fontId="5" fillId="0" borderId="93" xfId="1" applyNumberFormat="1" applyFont="1" applyFill="1" applyBorder="1" applyAlignment="1">
      <alignment horizontal="center" vertical="center"/>
    </xf>
    <xf numFmtId="165" fontId="5" fillId="7" borderId="48" xfId="2" applyNumberFormat="1" applyFont="1" applyFill="1" applyBorder="1" applyAlignment="1">
      <alignment horizontal="center" vertical="center"/>
    </xf>
    <xf numFmtId="164" fontId="6" fillId="0" borderId="93" xfId="1" applyNumberFormat="1" applyFont="1" applyFill="1" applyBorder="1" applyAlignment="1">
      <alignment horizontal="center" vertical="center"/>
    </xf>
    <xf numFmtId="164" fontId="6" fillId="0" borderId="62" xfId="1" applyNumberFormat="1" applyFont="1" applyFill="1" applyBorder="1" applyAlignment="1">
      <alignment horizontal="center" vertical="center"/>
    </xf>
    <xf numFmtId="165" fontId="5" fillId="0" borderId="48" xfId="2" applyNumberFormat="1" applyFont="1" applyFill="1" applyBorder="1" applyAlignment="1">
      <alignment horizontal="center" vertical="center"/>
    </xf>
    <xf numFmtId="3" fontId="6" fillId="0" borderId="85" xfId="1" applyNumberFormat="1" applyFont="1" applyFill="1" applyBorder="1" applyAlignment="1">
      <alignment horizontal="center" vertical="center"/>
    </xf>
    <xf numFmtId="3" fontId="5" fillId="6" borderId="85" xfId="1" applyNumberFormat="1" applyFont="1" applyFill="1" applyBorder="1" applyAlignment="1">
      <alignment horizontal="center" vertical="center"/>
    </xf>
    <xf numFmtId="3" fontId="9" fillId="0" borderId="62" xfId="1" applyNumberFormat="1" applyFont="1" applyFill="1" applyBorder="1" applyAlignment="1">
      <alignment horizontal="center" vertical="center"/>
    </xf>
    <xf numFmtId="3" fontId="8" fillId="0" borderId="85" xfId="1" applyNumberFormat="1" applyFont="1" applyFill="1" applyBorder="1" applyAlignment="1">
      <alignment horizontal="center" vertical="center"/>
    </xf>
    <xf numFmtId="3" fontId="9" fillId="7" borderId="48" xfId="1" applyNumberFormat="1" applyFont="1" applyFill="1" applyBorder="1" applyAlignment="1">
      <alignment horizontal="center" vertical="center"/>
    </xf>
    <xf numFmtId="3" fontId="9" fillId="6" borderId="85" xfId="1" applyNumberFormat="1" applyFont="1" applyFill="1" applyBorder="1" applyAlignment="1">
      <alignment horizontal="center" vertical="center"/>
    </xf>
    <xf numFmtId="3" fontId="9" fillId="7" borderId="66" xfId="1" applyNumberFormat="1" applyFont="1" applyFill="1" applyBorder="1" applyAlignment="1">
      <alignment horizontal="center" vertical="center"/>
    </xf>
    <xf numFmtId="9" fontId="9" fillId="7" borderId="66" xfId="2" applyFont="1" applyFill="1" applyBorder="1" applyAlignment="1">
      <alignment horizontal="center" vertical="center"/>
    </xf>
    <xf numFmtId="9" fontId="9" fillId="0" borderId="34" xfId="2" applyFont="1" applyFill="1" applyBorder="1" applyAlignment="1">
      <alignment horizontal="center" vertical="center"/>
    </xf>
    <xf numFmtId="3" fontId="21" fillId="0" borderId="47" xfId="1" applyNumberFormat="1" applyFont="1" applyFill="1" applyBorder="1" applyAlignment="1">
      <alignment horizontal="center" vertical="center" wrapText="1"/>
    </xf>
    <xf numFmtId="3" fontId="21" fillId="0" borderId="39" xfId="1" applyNumberFormat="1" applyFont="1" applyBorder="1" applyAlignment="1">
      <alignment horizontal="center" vertical="center" wrapText="1"/>
    </xf>
    <xf numFmtId="3" fontId="21" fillId="0" borderId="63" xfId="1" applyNumberFormat="1" applyFont="1" applyBorder="1" applyAlignment="1">
      <alignment horizontal="center" vertical="center" wrapText="1"/>
    </xf>
    <xf numFmtId="0" fontId="6" fillId="0" borderId="39" xfId="0" applyFont="1" applyBorder="1" applyAlignment="1">
      <alignment horizontal="center" vertical="center"/>
    </xf>
    <xf numFmtId="165" fontId="6" fillId="0" borderId="47" xfId="1" applyNumberFormat="1" applyFont="1" applyFill="1" applyBorder="1" applyAlignment="1">
      <alignment horizontal="center" vertical="center"/>
    </xf>
    <xf numFmtId="165" fontId="5" fillId="7" borderId="39" xfId="1" applyNumberFormat="1" applyFont="1" applyFill="1" applyBorder="1" applyAlignment="1">
      <alignment horizontal="center" vertical="center"/>
    </xf>
    <xf numFmtId="165" fontId="5" fillId="0" borderId="39" xfId="1" applyNumberFormat="1" applyFont="1" applyFill="1" applyBorder="1" applyAlignment="1">
      <alignment horizontal="center" vertical="center"/>
    </xf>
    <xf numFmtId="165" fontId="5" fillId="6" borderId="39" xfId="1" applyNumberFormat="1" applyFont="1" applyFill="1" applyBorder="1" applyAlignment="1">
      <alignment horizontal="center" vertical="center"/>
    </xf>
    <xf numFmtId="3" fontId="5" fillId="7" borderId="63" xfId="1" applyNumberFormat="1" applyFont="1" applyFill="1" applyBorder="1" applyAlignment="1">
      <alignment horizontal="center" vertical="center"/>
    </xf>
    <xf numFmtId="9" fontId="5" fillId="7" borderId="63" xfId="2" applyFont="1" applyFill="1" applyBorder="1" applyAlignment="1">
      <alignment horizontal="center" vertical="center"/>
    </xf>
    <xf numFmtId="3" fontId="9" fillId="0" borderId="92" xfId="1" applyNumberFormat="1" applyFont="1" applyFill="1" applyBorder="1" applyAlignment="1">
      <alignment horizontal="center" vertical="center"/>
    </xf>
    <xf numFmtId="165" fontId="8" fillId="0" borderId="47" xfId="1" applyNumberFormat="1" applyFont="1" applyFill="1" applyBorder="1" applyAlignment="1">
      <alignment horizontal="center" vertical="center"/>
    </xf>
    <xf numFmtId="165" fontId="9" fillId="7" borderId="39" xfId="1" applyNumberFormat="1" applyFont="1" applyFill="1" applyBorder="1" applyAlignment="1">
      <alignment horizontal="center" vertical="center"/>
    </xf>
    <xf numFmtId="165" fontId="9" fillId="0" borderId="39" xfId="1" applyNumberFormat="1" applyFont="1" applyFill="1" applyBorder="1" applyAlignment="1">
      <alignment horizontal="center" vertical="center"/>
    </xf>
    <xf numFmtId="165" fontId="9" fillId="6" borderId="39" xfId="1" applyNumberFormat="1" applyFont="1" applyFill="1" applyBorder="1" applyAlignment="1">
      <alignment horizontal="center" vertical="center"/>
    </xf>
    <xf numFmtId="165" fontId="9" fillId="7" borderId="39" xfId="2" applyNumberFormat="1" applyFont="1" applyFill="1" applyBorder="1" applyAlignment="1">
      <alignment horizontal="center" vertical="center"/>
    </xf>
    <xf numFmtId="9" fontId="9" fillId="7" borderId="63" xfId="2" applyFont="1" applyFill="1" applyBorder="1" applyAlignment="1">
      <alignment horizontal="center" vertical="center"/>
    </xf>
    <xf numFmtId="0" fontId="11" fillId="0" borderId="39" xfId="0" applyFont="1" applyBorder="1" applyAlignment="1">
      <alignment horizontal="center" vertical="center"/>
    </xf>
    <xf numFmtId="0" fontId="5" fillId="2" borderId="35" xfId="0" applyFont="1" applyFill="1" applyBorder="1" applyAlignment="1">
      <alignment horizontal="center" vertical="center"/>
    </xf>
    <xf numFmtId="0" fontId="22" fillId="4" borderId="8" xfId="0" applyFont="1" applyFill="1" applyBorder="1" applyAlignment="1">
      <alignment horizontal="center" vertical="center"/>
    </xf>
    <xf numFmtId="0" fontId="5" fillId="2" borderId="9" xfId="0" applyFont="1" applyFill="1" applyBorder="1" applyAlignment="1">
      <alignment horizontal="center" vertical="center"/>
    </xf>
    <xf numFmtId="165" fontId="6" fillId="0" borderId="0" xfId="0" applyNumberFormat="1" applyFont="1" applyAlignment="1">
      <alignment horizontal="center" vertical="center" wrapText="1"/>
    </xf>
    <xf numFmtId="3" fontId="2" fillId="8" borderId="61" xfId="1" applyNumberFormat="1" applyFont="1" applyFill="1" applyBorder="1" applyAlignment="1">
      <alignment horizontal="center" vertical="center" wrapText="1"/>
    </xf>
    <xf numFmtId="3" fontId="2" fillId="8" borderId="55" xfId="1" applyNumberFormat="1" applyFont="1" applyFill="1" applyBorder="1" applyAlignment="1">
      <alignment horizontal="center" vertical="center" wrapText="1"/>
    </xf>
    <xf numFmtId="3" fontId="2" fillId="8" borderId="56" xfId="1" applyNumberFormat="1" applyFont="1" applyFill="1" applyBorder="1" applyAlignment="1">
      <alignment horizontal="center" vertical="center" wrapText="1"/>
    </xf>
    <xf numFmtId="3" fontId="2" fillId="0" borderId="99" xfId="1" applyNumberFormat="1" applyFont="1" applyBorder="1" applyAlignment="1">
      <alignment horizontal="center" vertical="center"/>
    </xf>
    <xf numFmtId="164" fontId="2" fillId="0" borderId="27" xfId="1" applyNumberFormat="1" applyFont="1" applyBorder="1" applyAlignment="1">
      <alignment horizontal="center" vertical="center"/>
    </xf>
    <xf numFmtId="164" fontId="2" fillId="0" borderId="28" xfId="1" applyNumberFormat="1" applyFont="1" applyBorder="1" applyAlignment="1">
      <alignment horizontal="center" vertical="center"/>
    </xf>
    <xf numFmtId="3" fontId="2" fillId="0" borderId="39" xfId="1" applyNumberFormat="1" applyFont="1" applyFill="1" applyBorder="1" applyAlignment="1">
      <alignment horizontal="left" vertical="center" wrapText="1"/>
    </xf>
    <xf numFmtId="0" fontId="2" fillId="0" borderId="47" xfId="0" applyFont="1" applyBorder="1" applyAlignment="1">
      <alignment horizontal="left" vertical="center" wrapText="1"/>
    </xf>
    <xf numFmtId="3" fontId="23" fillId="0" borderId="39" xfId="1" applyNumberFormat="1" applyFont="1" applyBorder="1" applyAlignment="1">
      <alignment horizontal="center" vertical="center" wrapText="1"/>
    </xf>
    <xf numFmtId="3" fontId="24" fillId="0" borderId="0" xfId="0" applyNumberFormat="1" applyFont="1" applyAlignment="1">
      <alignment horizontal="center" vertical="center"/>
    </xf>
    <xf numFmtId="164" fontId="2" fillId="0" borderId="0" xfId="1" applyNumberFormat="1" applyFont="1" applyBorder="1" applyAlignment="1">
      <alignment horizontal="center" vertical="center"/>
    </xf>
    <xf numFmtId="3" fontId="2" fillId="0" borderId="16" xfId="1" applyNumberFormat="1" applyFont="1" applyFill="1" applyBorder="1" applyAlignment="1">
      <alignment horizontal="center" vertical="center"/>
    </xf>
    <xf numFmtId="9" fontId="2" fillId="0" borderId="18" xfId="2" applyFont="1" applyFill="1" applyBorder="1" applyAlignment="1">
      <alignment horizontal="center" vertical="center"/>
    </xf>
    <xf numFmtId="3" fontId="2" fillId="0" borderId="0" xfId="1" applyNumberFormat="1" applyFont="1" applyFill="1" applyBorder="1" applyAlignment="1">
      <alignment horizontal="center" vertical="center"/>
    </xf>
    <xf numFmtId="164" fontId="2" fillId="0" borderId="44" xfId="1" applyNumberFormat="1" applyFont="1" applyFill="1" applyBorder="1" applyAlignment="1">
      <alignment horizontal="center" vertical="center"/>
    </xf>
    <xf numFmtId="9" fontId="2" fillId="0" borderId="1" xfId="2" applyFont="1" applyFill="1" applyBorder="1" applyAlignment="1">
      <alignment horizontal="center" vertical="center"/>
    </xf>
    <xf numFmtId="3" fontId="2" fillId="0" borderId="1" xfId="2" applyNumberFormat="1" applyFont="1" applyFill="1" applyBorder="1" applyAlignment="1">
      <alignment horizontal="center" vertical="center"/>
    </xf>
    <xf numFmtId="3" fontId="2" fillId="0" borderId="50" xfId="1" applyNumberFormat="1" applyFont="1" applyBorder="1" applyAlignment="1">
      <alignment horizontal="center" vertical="center"/>
    </xf>
    <xf numFmtId="3" fontId="2" fillId="0" borderId="62" xfId="0" applyNumberFormat="1" applyFont="1" applyBorder="1" applyAlignment="1">
      <alignment horizontal="center" vertical="center"/>
    </xf>
    <xf numFmtId="3" fontId="2" fillId="0" borderId="48" xfId="0" applyNumberFormat="1" applyFont="1" applyBorder="1" applyAlignment="1">
      <alignment horizontal="center" vertical="center"/>
    </xf>
    <xf numFmtId="3" fontId="2" fillId="0" borderId="89" xfId="0" applyNumberFormat="1" applyFont="1" applyBorder="1" applyAlignment="1">
      <alignment horizontal="center" vertical="center"/>
    </xf>
    <xf numFmtId="3" fontId="2" fillId="0" borderId="62" xfId="1" applyNumberFormat="1" applyFont="1" applyFill="1" applyBorder="1" applyAlignment="1">
      <alignment horizontal="center" vertical="center"/>
    </xf>
    <xf numFmtId="3" fontId="4" fillId="2" borderId="71" xfId="0" applyNumberFormat="1" applyFont="1" applyFill="1" applyBorder="1" applyAlignment="1">
      <alignment horizontal="center" vertical="center"/>
    </xf>
    <xf numFmtId="9" fontId="2" fillId="0" borderId="36" xfId="2" applyFont="1" applyFill="1" applyBorder="1" applyAlignment="1">
      <alignment horizontal="center" vertical="center"/>
    </xf>
    <xf numFmtId="0" fontId="4" fillId="2" borderId="77" xfId="0" applyFont="1" applyFill="1" applyBorder="1" applyAlignment="1">
      <alignment horizontal="center" vertical="center" wrapText="1"/>
    </xf>
    <xf numFmtId="0" fontId="0" fillId="0" borderId="71" xfId="0" applyBorder="1"/>
    <xf numFmtId="3" fontId="2" fillId="0" borderId="3" xfId="1" applyNumberFormat="1" applyFont="1" applyFill="1" applyBorder="1" applyAlignment="1">
      <alignment horizontal="center" vertical="center"/>
    </xf>
    <xf numFmtId="9" fontId="2" fillId="0" borderId="3" xfId="2" applyFont="1" applyFill="1" applyBorder="1" applyAlignment="1">
      <alignment horizontal="center" vertical="center"/>
    </xf>
    <xf numFmtId="3" fontId="2" fillId="0" borderId="3" xfId="2" applyNumberFormat="1" applyFont="1" applyFill="1" applyBorder="1" applyAlignment="1">
      <alignment horizontal="center" vertical="center"/>
    </xf>
    <xf numFmtId="9" fontId="2" fillId="0" borderId="46" xfId="2" applyFont="1" applyFill="1" applyBorder="1" applyAlignment="1">
      <alignment horizontal="center" vertical="center"/>
    </xf>
    <xf numFmtId="3" fontId="2" fillId="0" borderId="63" xfId="1" applyNumberFormat="1" applyFont="1" applyFill="1" applyBorder="1" applyAlignment="1">
      <alignment horizontal="left" vertical="center" wrapText="1"/>
    </xf>
    <xf numFmtId="3" fontId="2" fillId="0" borderId="59" xfId="1" applyNumberFormat="1" applyFont="1" applyFill="1" applyBorder="1" applyAlignment="1">
      <alignment horizontal="center" vertical="center"/>
    </xf>
    <xf numFmtId="3" fontId="2" fillId="0" borderId="62" xfId="1" applyNumberFormat="1" applyFont="1" applyFill="1" applyBorder="1" applyAlignment="1">
      <alignment horizontal="center" vertical="center" wrapText="1"/>
    </xf>
    <xf numFmtId="3" fontId="2" fillId="0" borderId="81" xfId="1" applyNumberFormat="1" applyFont="1" applyFill="1" applyBorder="1" applyAlignment="1">
      <alignment horizontal="center" vertical="center"/>
    </xf>
    <xf numFmtId="3" fontId="2" fillId="0" borderId="32" xfId="1" applyNumberFormat="1" applyFont="1" applyFill="1" applyBorder="1" applyAlignment="1">
      <alignment horizontal="center" vertical="center" wrapText="1"/>
    </xf>
    <xf numFmtId="3" fontId="2" fillId="0" borderId="20" xfId="1" applyNumberFormat="1" applyFont="1" applyBorder="1" applyAlignment="1">
      <alignment horizontal="center" vertical="center"/>
    </xf>
    <xf numFmtId="3" fontId="2" fillId="0" borderId="64" xfId="1" applyNumberFormat="1" applyFont="1" applyBorder="1" applyAlignment="1">
      <alignment horizontal="center" vertical="center"/>
    </xf>
    <xf numFmtId="9" fontId="2" fillId="0" borderId="43" xfId="2" applyFont="1" applyBorder="1" applyAlignment="1">
      <alignment horizontal="center" vertical="center"/>
    </xf>
    <xf numFmtId="9" fontId="2" fillId="0" borderId="15" xfId="2" applyFont="1" applyFill="1" applyBorder="1" applyAlignment="1">
      <alignment horizontal="center" vertical="center"/>
    </xf>
    <xf numFmtId="0" fontId="2" fillId="0" borderId="36" xfId="0" applyFont="1" applyBorder="1" applyAlignment="1">
      <alignment horizontal="center" vertical="center"/>
    </xf>
    <xf numFmtId="0" fontId="2" fillId="0" borderId="46" xfId="0" applyFont="1" applyBorder="1" applyAlignment="1">
      <alignment horizontal="center" vertical="center"/>
    </xf>
    <xf numFmtId="0" fontId="10" fillId="0" borderId="38" xfId="0" applyFont="1" applyBorder="1" applyAlignment="1">
      <alignment horizontal="center" vertical="center"/>
    </xf>
    <xf numFmtId="164" fontId="4" fillId="2" borderId="26" xfId="1" applyNumberFormat="1" applyFont="1" applyFill="1" applyBorder="1" applyAlignment="1">
      <alignment horizontal="center" vertical="center"/>
    </xf>
    <xf numFmtId="164" fontId="4" fillId="2" borderId="27" xfId="1" applyNumberFormat="1" applyFont="1" applyFill="1" applyBorder="1" applyAlignment="1">
      <alignment horizontal="center" vertical="center"/>
    </xf>
    <xf numFmtId="164" fontId="4" fillId="2" borderId="28" xfId="1" applyNumberFormat="1" applyFont="1" applyFill="1" applyBorder="1" applyAlignment="1">
      <alignment vertical="center"/>
    </xf>
    <xf numFmtId="164" fontId="2" fillId="0" borderId="25" xfId="1" applyNumberFormat="1" applyFont="1" applyBorder="1" applyAlignment="1">
      <alignment vertical="center"/>
    </xf>
    <xf numFmtId="164" fontId="2" fillId="0" borderId="59" xfId="1" applyNumberFormat="1" applyFont="1" applyFill="1" applyBorder="1" applyAlignment="1">
      <alignment horizontal="center" vertical="center"/>
    </xf>
    <xf numFmtId="164" fontId="2" fillId="0" borderId="2" xfId="1" applyNumberFormat="1" applyFont="1" applyBorder="1" applyAlignment="1">
      <alignment horizontal="center" vertical="center"/>
    </xf>
    <xf numFmtId="3" fontId="2" fillId="0" borderId="72" xfId="1" applyNumberFormat="1" applyFont="1" applyFill="1" applyBorder="1" applyAlignment="1">
      <alignment horizontal="center" vertical="center"/>
    </xf>
    <xf numFmtId="3" fontId="2" fillId="0" borderId="30" xfId="1" applyNumberFormat="1" applyFont="1" applyBorder="1" applyAlignment="1">
      <alignment horizontal="center" vertical="center"/>
    </xf>
    <xf numFmtId="3" fontId="2" fillId="0" borderId="1" xfId="1" applyNumberFormat="1" applyFont="1" applyBorder="1" applyAlignment="1">
      <alignment horizontal="center" vertical="center"/>
    </xf>
    <xf numFmtId="3" fontId="6" fillId="0" borderId="0" xfId="0" applyNumberFormat="1" applyFont="1" applyAlignment="1">
      <alignment horizontal="center" vertical="center" wrapText="1"/>
    </xf>
    <xf numFmtId="8" fontId="0" fillId="0" borderId="0" xfId="0" applyNumberFormat="1"/>
    <xf numFmtId="2" fontId="2" fillId="0" borderId="0" xfId="0" applyNumberFormat="1" applyFont="1" applyAlignment="1">
      <alignment vertical="center"/>
    </xf>
    <xf numFmtId="165"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3" fontId="2" fillId="0" borderId="95" xfId="1" applyNumberFormat="1" applyFont="1" applyBorder="1" applyAlignment="1">
      <alignment horizontal="center" vertical="center"/>
    </xf>
    <xf numFmtId="3" fontId="0" fillId="0" borderId="0" xfId="0" applyNumberFormat="1" applyAlignment="1">
      <alignment wrapText="1"/>
    </xf>
    <xf numFmtId="3" fontId="2" fillId="9" borderId="47" xfId="1" applyNumberFormat="1" applyFont="1" applyFill="1" applyBorder="1" applyAlignment="1">
      <alignment horizontal="center" vertical="center" wrapText="1"/>
    </xf>
    <xf numFmtId="3" fontId="2" fillId="9" borderId="38" xfId="1" applyNumberFormat="1" applyFont="1" applyFill="1" applyBorder="1" applyAlignment="1">
      <alignment horizontal="center" vertical="center" wrapText="1"/>
    </xf>
    <xf numFmtId="164" fontId="2" fillId="0" borderId="42" xfId="1" applyNumberFormat="1" applyFont="1" applyFill="1" applyBorder="1" applyAlignment="1">
      <alignment horizontal="center" vertical="center"/>
    </xf>
    <xf numFmtId="164" fontId="2" fillId="0" borderId="0" xfId="1" applyNumberFormat="1" applyFont="1" applyFill="1" applyBorder="1" applyAlignment="1">
      <alignment horizontal="center" vertical="center"/>
    </xf>
    <xf numFmtId="9" fontId="2" fillId="0" borderId="1" xfId="2" applyFont="1" applyBorder="1" applyAlignment="1">
      <alignment horizontal="center" vertical="center"/>
    </xf>
    <xf numFmtId="3" fontId="2" fillId="0" borderId="94" xfId="1" applyNumberFormat="1" applyFont="1" applyBorder="1" applyAlignment="1">
      <alignment horizontal="center" vertical="center"/>
    </xf>
    <xf numFmtId="3" fontId="2" fillId="0" borderId="70" xfId="1" applyNumberFormat="1" applyFont="1" applyFill="1" applyBorder="1" applyAlignment="1">
      <alignment horizontal="center" vertical="center"/>
    </xf>
    <xf numFmtId="3" fontId="2" fillId="0" borderId="36" xfId="1" applyNumberFormat="1" applyFont="1" applyFill="1" applyBorder="1" applyAlignment="1">
      <alignment horizontal="center" vertical="center" wrapText="1"/>
    </xf>
    <xf numFmtId="9" fontId="2" fillId="0" borderId="12" xfId="2" applyFont="1" applyBorder="1" applyAlignment="1">
      <alignment horizontal="center" vertical="center"/>
    </xf>
    <xf numFmtId="9" fontId="2" fillId="0" borderId="17" xfId="2" applyFont="1" applyBorder="1" applyAlignment="1">
      <alignment horizontal="center" vertical="center"/>
    </xf>
    <xf numFmtId="0" fontId="2" fillId="0" borderId="67" xfId="0" applyFont="1" applyBorder="1" applyAlignment="1">
      <alignment horizontal="center" vertical="center" wrapText="1"/>
    </xf>
    <xf numFmtId="0" fontId="2" fillId="0" borderId="94" xfId="0" applyFont="1" applyBorder="1" applyAlignment="1">
      <alignment horizontal="center" vertical="center" wrapText="1"/>
    </xf>
    <xf numFmtId="0" fontId="2" fillId="0" borderId="100" xfId="0" applyFont="1" applyBorder="1" applyAlignment="1">
      <alignment horizontal="center" vertical="center" wrapText="1"/>
    </xf>
    <xf numFmtId="9" fontId="2" fillId="0" borderId="4" xfId="2" applyFont="1" applyBorder="1" applyAlignment="1">
      <alignment horizontal="center" vertical="center"/>
    </xf>
    <xf numFmtId="3" fontId="13" fillId="0" borderId="83" xfId="1" applyNumberFormat="1" applyFont="1" applyBorder="1" applyAlignment="1">
      <alignment horizontal="center" vertical="center"/>
    </xf>
    <xf numFmtId="3" fontId="13" fillId="0" borderId="62" xfId="1" applyNumberFormat="1" applyFont="1" applyBorder="1" applyAlignment="1">
      <alignment horizontal="center" vertical="center" wrapText="1"/>
    </xf>
    <xf numFmtId="0" fontId="2" fillId="0" borderId="83" xfId="0" applyFont="1" applyBorder="1" applyAlignment="1">
      <alignment horizontal="center" vertical="center" wrapText="1"/>
    </xf>
    <xf numFmtId="3" fontId="2" fillId="0" borderId="17" xfId="1" applyNumberFormat="1" applyFont="1" applyBorder="1" applyAlignment="1">
      <alignment horizontal="center" vertical="center"/>
    </xf>
    <xf numFmtId="3" fontId="2" fillId="0" borderId="37" xfId="1" applyNumberFormat="1" applyFont="1" applyFill="1" applyBorder="1" applyAlignment="1">
      <alignment horizontal="center" vertical="center" wrapText="1"/>
    </xf>
    <xf numFmtId="0" fontId="2" fillId="0" borderId="82" xfId="0" applyFont="1" applyBorder="1" applyAlignment="1">
      <alignment horizontal="center" vertical="center" wrapText="1"/>
    </xf>
    <xf numFmtId="3" fontId="13" fillId="9" borderId="38" xfId="1" applyNumberFormat="1" applyFont="1" applyFill="1" applyBorder="1" applyAlignment="1">
      <alignment horizontal="center" vertical="center" wrapText="1"/>
    </xf>
    <xf numFmtId="3" fontId="13" fillId="0" borderId="39" xfId="1" applyNumberFormat="1" applyFont="1" applyFill="1" applyBorder="1" applyAlignment="1">
      <alignment horizontal="center" vertical="center" wrapText="1"/>
    </xf>
    <xf numFmtId="3" fontId="21" fillId="0" borderId="62" xfId="1" applyNumberFormat="1" applyFont="1" applyBorder="1" applyAlignment="1">
      <alignment horizontal="center" vertical="center"/>
    </xf>
    <xf numFmtId="3" fontId="21" fillId="0" borderId="48" xfId="1" applyNumberFormat="1" applyFont="1" applyBorder="1" applyAlignment="1">
      <alignment horizontal="center" vertical="center"/>
    </xf>
    <xf numFmtId="3" fontId="21" fillId="0" borderId="66" xfId="1" applyNumberFormat="1" applyFont="1" applyBorder="1" applyAlignment="1">
      <alignment horizontal="center" vertical="center"/>
    </xf>
    <xf numFmtId="3" fontId="21" fillId="0" borderId="34" xfId="1" applyNumberFormat="1" applyFont="1" applyBorder="1" applyAlignment="1">
      <alignment horizontal="center" vertical="center"/>
    </xf>
    <xf numFmtId="3" fontId="21" fillId="0" borderId="85" xfId="1" applyNumberFormat="1" applyFont="1" applyBorder="1" applyAlignment="1">
      <alignment horizontal="center" vertical="center"/>
    </xf>
    <xf numFmtId="3" fontId="21" fillId="0" borderId="32" xfId="1" applyNumberFormat="1" applyFont="1" applyBorder="1" applyAlignment="1">
      <alignment horizontal="center" vertical="center"/>
    </xf>
    <xf numFmtId="0" fontId="4" fillId="2" borderId="71" xfId="0" applyFont="1" applyFill="1" applyBorder="1" applyAlignment="1">
      <alignment horizontal="center" vertical="center" wrapText="1"/>
    </xf>
    <xf numFmtId="3" fontId="10" fillId="0" borderId="48" xfId="1" applyNumberFormat="1" applyFont="1" applyBorder="1" applyAlignment="1">
      <alignment horizontal="center" vertical="center"/>
    </xf>
    <xf numFmtId="3" fontId="13" fillId="0" borderId="69" xfId="1" applyNumberFormat="1" applyFont="1" applyBorder="1" applyAlignment="1">
      <alignment horizontal="center" vertical="center"/>
    </xf>
    <xf numFmtId="3" fontId="2" fillId="0" borderId="73" xfId="1" applyNumberFormat="1" applyFont="1" applyFill="1" applyBorder="1" applyAlignment="1">
      <alignment horizontal="center" vertical="center"/>
    </xf>
    <xf numFmtId="3" fontId="2" fillId="3" borderId="47" xfId="1" applyNumberFormat="1" applyFont="1" applyFill="1" applyBorder="1" applyAlignment="1">
      <alignment horizontal="center" vertical="center" wrapText="1"/>
    </xf>
    <xf numFmtId="3" fontId="2" fillId="0" borderId="60" xfId="1" applyNumberFormat="1" applyFont="1" applyBorder="1" applyAlignment="1">
      <alignment horizontal="center" vertical="center" wrapText="1"/>
    </xf>
    <xf numFmtId="0" fontId="10" fillId="0" borderId="83" xfId="0" applyFont="1" applyBorder="1" applyAlignment="1">
      <alignment horizontal="center" vertical="center"/>
    </xf>
    <xf numFmtId="0" fontId="10" fillId="0" borderId="32" xfId="0" applyFont="1" applyBorder="1" applyAlignment="1">
      <alignment horizontal="center" vertical="center"/>
    </xf>
    <xf numFmtId="0" fontId="2" fillId="0" borderId="30" xfId="0" applyFont="1" applyBorder="1" applyAlignment="1">
      <alignment horizontal="center" vertical="center"/>
    </xf>
    <xf numFmtId="0" fontId="10" fillId="0" borderId="48" xfId="0" applyFont="1" applyBorder="1" applyAlignment="1">
      <alignment horizontal="center" vertical="center"/>
    </xf>
    <xf numFmtId="0" fontId="10" fillId="0" borderId="34" xfId="0" applyFont="1" applyBorder="1" applyAlignment="1">
      <alignment horizontal="center" vertical="center"/>
    </xf>
    <xf numFmtId="165" fontId="5" fillId="0" borderId="62" xfId="1" applyNumberFormat="1" applyFont="1" applyBorder="1" applyAlignment="1">
      <alignment horizontal="center" vertical="center"/>
    </xf>
    <xf numFmtId="165" fontId="6" fillId="0" borderId="85" xfId="1" applyNumberFormat="1" applyFont="1" applyBorder="1" applyAlignment="1">
      <alignment horizontal="center" vertical="center"/>
    </xf>
    <xf numFmtId="165" fontId="5" fillId="0" borderId="48" xfId="1" applyNumberFormat="1" applyFont="1" applyBorder="1" applyAlignment="1">
      <alignment horizontal="center" vertical="center"/>
    </xf>
    <xf numFmtId="9" fontId="5" fillId="0" borderId="34" xfId="2" applyFont="1" applyBorder="1" applyAlignment="1">
      <alignment horizontal="center" vertical="center"/>
    </xf>
    <xf numFmtId="164" fontId="5" fillId="0" borderId="62" xfId="1" applyNumberFormat="1" applyFont="1" applyBorder="1" applyAlignment="1">
      <alignment horizontal="center" vertical="center"/>
    </xf>
    <xf numFmtId="164" fontId="6" fillId="0" borderId="85" xfId="1" applyNumberFormat="1" applyFont="1" applyBorder="1" applyAlignment="1">
      <alignment horizontal="center" vertical="center"/>
    </xf>
    <xf numFmtId="3" fontId="5" fillId="0" borderId="48" xfId="1" applyNumberFormat="1" applyFont="1" applyBorder="1" applyAlignment="1">
      <alignment horizontal="center" vertical="center"/>
    </xf>
    <xf numFmtId="3" fontId="5" fillId="6" borderId="48" xfId="1" applyNumberFormat="1" applyFont="1" applyFill="1" applyBorder="1" applyAlignment="1">
      <alignment horizontal="center" vertical="center"/>
    </xf>
    <xf numFmtId="3" fontId="6" fillId="0" borderId="48" xfId="1" applyNumberFormat="1" applyFont="1" applyBorder="1" applyAlignment="1">
      <alignment horizontal="center" vertical="center"/>
    </xf>
    <xf numFmtId="3" fontId="5" fillId="7" borderId="48" xfId="2" applyNumberFormat="1" applyFont="1" applyFill="1" applyBorder="1" applyAlignment="1">
      <alignment horizontal="center" vertical="center"/>
    </xf>
    <xf numFmtId="164" fontId="6" fillId="0" borderId="48" xfId="1" applyNumberFormat="1" applyFont="1" applyBorder="1" applyAlignment="1">
      <alignment horizontal="center" vertical="center"/>
    </xf>
    <xf numFmtId="164" fontId="5" fillId="0" borderId="85" xfId="1" applyNumberFormat="1" applyFont="1" applyBorder="1" applyAlignment="1">
      <alignment horizontal="center" vertical="center"/>
    </xf>
    <xf numFmtId="3" fontId="5" fillId="0" borderId="62" xfId="1" applyNumberFormat="1" applyFont="1" applyBorder="1" applyAlignment="1">
      <alignment horizontal="center" vertical="center"/>
    </xf>
    <xf numFmtId="3" fontId="6" fillId="0" borderId="48" xfId="2" applyNumberFormat="1" applyFont="1" applyBorder="1" applyAlignment="1">
      <alignment horizontal="center" vertical="center"/>
    </xf>
    <xf numFmtId="9" fontId="5" fillId="0" borderId="66" xfId="2" applyFont="1" applyBorder="1" applyAlignment="1">
      <alignment horizontal="center" vertical="center"/>
    </xf>
    <xf numFmtId="3" fontId="10" fillId="0" borderId="39" xfId="1" applyNumberFormat="1" applyFont="1" applyBorder="1" applyAlignment="1">
      <alignment horizontal="center" vertical="center" wrapText="1"/>
    </xf>
    <xf numFmtId="3" fontId="2" fillId="0" borderId="99" xfId="1" applyNumberFormat="1" applyFont="1" applyBorder="1" applyAlignment="1">
      <alignment horizontal="center" vertical="center" wrapText="1"/>
    </xf>
    <xf numFmtId="3" fontId="2" fillId="0" borderId="68" xfId="1" applyNumberFormat="1" applyFont="1" applyBorder="1" applyAlignment="1">
      <alignment horizontal="center" vertical="center"/>
    </xf>
    <xf numFmtId="0" fontId="2" fillId="3" borderId="38" xfId="0" applyFont="1" applyFill="1" applyBorder="1" applyAlignment="1">
      <alignment horizontal="center" vertical="center" wrapText="1"/>
    </xf>
    <xf numFmtId="44" fontId="6" fillId="0" borderId="0" xfId="3" applyFont="1" applyAlignment="1">
      <alignment horizontal="center" vertical="center"/>
    </xf>
    <xf numFmtId="44" fontId="6" fillId="0" borderId="0" xfId="0" applyNumberFormat="1" applyFont="1" applyAlignment="1">
      <alignment horizontal="center" vertical="center"/>
    </xf>
    <xf numFmtId="3" fontId="23" fillId="0" borderId="62" xfId="1" applyNumberFormat="1" applyFont="1" applyBorder="1" applyAlignment="1">
      <alignment horizontal="center" vertical="center"/>
    </xf>
    <xf numFmtId="3" fontId="23" fillId="0" borderId="48" xfId="1" applyNumberFormat="1" applyFont="1" applyBorder="1" applyAlignment="1">
      <alignment horizontal="center" vertical="center"/>
    </xf>
    <xf numFmtId="3" fontId="23" fillId="0" borderId="85" xfId="1" applyNumberFormat="1" applyFont="1" applyBorder="1" applyAlignment="1">
      <alignment horizontal="center" vertical="center"/>
    </xf>
    <xf numFmtId="3" fontId="23" fillId="0" borderId="66" xfId="1" applyNumberFormat="1" applyFont="1" applyBorder="1" applyAlignment="1">
      <alignment horizontal="center" vertical="center"/>
    </xf>
    <xf numFmtId="0" fontId="26" fillId="2" borderId="35" xfId="0" applyFont="1" applyFill="1" applyBorder="1" applyAlignment="1">
      <alignment horizontal="center" vertical="center" wrapText="1"/>
    </xf>
    <xf numFmtId="0" fontId="27" fillId="0" borderId="0" xfId="0" applyFont="1" applyAlignment="1">
      <alignment horizontal="center" vertical="center" wrapText="1"/>
    </xf>
    <xf numFmtId="165" fontId="6" fillId="0" borderId="1" xfId="1" applyNumberFormat="1" applyFont="1" applyFill="1" applyBorder="1" applyAlignment="1">
      <alignment horizontal="center" vertical="center" wrapText="1"/>
    </xf>
    <xf numFmtId="165" fontId="6" fillId="0" borderId="15" xfId="1" applyNumberFormat="1" applyFont="1" applyFill="1" applyBorder="1" applyAlignment="1">
      <alignment horizontal="center" vertical="center" wrapText="1"/>
    </xf>
    <xf numFmtId="165" fontId="6" fillId="0" borderId="48" xfId="1" applyNumberFormat="1" applyFont="1" applyBorder="1" applyAlignment="1">
      <alignment horizontal="center" vertical="center"/>
    </xf>
    <xf numFmtId="165" fontId="28" fillId="0" borderId="39" xfId="1" applyNumberFormat="1" applyFont="1" applyFill="1" applyBorder="1" applyAlignment="1">
      <alignment horizontal="center" vertical="center" wrapText="1"/>
    </xf>
    <xf numFmtId="3" fontId="6" fillId="0" borderId="48" xfId="1" applyNumberFormat="1" applyFont="1" applyFill="1" applyBorder="1" applyAlignment="1">
      <alignment horizontal="center" vertical="center" wrapText="1"/>
    </xf>
    <xf numFmtId="165" fontId="6" fillId="0" borderId="48" xfId="1" applyNumberFormat="1" applyFont="1" applyFill="1" applyBorder="1" applyAlignment="1">
      <alignment horizontal="center" vertical="center"/>
    </xf>
    <xf numFmtId="165" fontId="6" fillId="0" borderId="39" xfId="1" applyNumberFormat="1" applyFont="1" applyFill="1" applyBorder="1" applyAlignment="1">
      <alignment horizontal="center" vertical="center"/>
    </xf>
    <xf numFmtId="3" fontId="2" fillId="0" borderId="73" xfId="1" applyNumberFormat="1" applyFont="1" applyBorder="1" applyAlignment="1">
      <alignment horizontal="center" vertical="center"/>
    </xf>
    <xf numFmtId="0" fontId="10" fillId="0" borderId="68" xfId="0" applyFont="1" applyBorder="1" applyAlignment="1">
      <alignment horizontal="center" vertical="center"/>
    </xf>
    <xf numFmtId="0" fontId="10" fillId="0" borderId="72" xfId="0" applyFont="1" applyBorder="1" applyAlignment="1">
      <alignment horizontal="center" vertical="center"/>
    </xf>
    <xf numFmtId="0" fontId="10" fillId="0" borderId="73" xfId="0" applyFont="1" applyBorder="1" applyAlignment="1">
      <alignment horizontal="center" vertical="center"/>
    </xf>
    <xf numFmtId="164" fontId="2" fillId="0" borderId="32" xfId="1" applyNumberFormat="1" applyFont="1" applyFill="1" applyBorder="1" applyAlignment="1">
      <alignment horizontal="center" vertical="center"/>
    </xf>
    <xf numFmtId="164" fontId="2" fillId="0" borderId="111" xfId="1" applyNumberFormat="1" applyFont="1" applyFill="1" applyBorder="1" applyAlignment="1">
      <alignment horizontal="center" vertical="center"/>
    </xf>
    <xf numFmtId="0" fontId="10" fillId="0" borderId="69" xfId="0" applyFont="1" applyBorder="1" applyAlignment="1">
      <alignment horizontal="center" vertical="center"/>
    </xf>
    <xf numFmtId="3" fontId="13" fillId="0" borderId="38" xfId="1" applyNumberFormat="1" applyFont="1" applyBorder="1" applyAlignment="1">
      <alignment horizontal="center" vertical="center"/>
    </xf>
    <xf numFmtId="3" fontId="13" fillId="0" borderId="62" xfId="1" applyNumberFormat="1" applyFont="1" applyBorder="1" applyAlignment="1">
      <alignment horizontal="center" vertical="center"/>
    </xf>
    <xf numFmtId="0" fontId="10" fillId="0" borderId="82" xfId="0" applyFont="1" applyBorder="1" applyAlignment="1">
      <alignment horizontal="center" vertical="center"/>
    </xf>
    <xf numFmtId="0" fontId="10" fillId="0" borderId="81" xfId="0" applyFont="1" applyBorder="1" applyAlignment="1">
      <alignment horizontal="center" vertical="center"/>
    </xf>
    <xf numFmtId="164" fontId="2" fillId="0" borderId="28" xfId="1" applyNumberFormat="1" applyFont="1" applyFill="1" applyBorder="1" applyAlignment="1">
      <alignment horizontal="center" vertical="center"/>
    </xf>
    <xf numFmtId="9" fontId="2" fillId="0" borderId="79" xfId="2" applyFont="1" applyBorder="1" applyAlignment="1">
      <alignment horizontal="center" vertical="center"/>
    </xf>
    <xf numFmtId="3" fontId="4" fillId="2" borderId="101" xfId="1" applyNumberFormat="1" applyFont="1" applyFill="1" applyBorder="1" applyAlignment="1">
      <alignment horizontal="center" vertical="center" wrapText="1"/>
    </xf>
    <xf numFmtId="3" fontId="2" fillId="3" borderId="38" xfId="1" applyNumberFormat="1" applyFont="1" applyFill="1" applyBorder="1" applyAlignment="1">
      <alignment horizontal="center" vertical="center" wrapText="1"/>
    </xf>
    <xf numFmtId="0" fontId="13" fillId="0" borderId="0" xfId="0" applyFont="1" applyAlignment="1">
      <alignment horizontal="center" vertical="center"/>
    </xf>
    <xf numFmtId="3" fontId="13" fillId="0" borderId="0" xfId="1" applyNumberFormat="1" applyFont="1" applyBorder="1" applyAlignment="1">
      <alignment horizontal="center" vertical="center"/>
    </xf>
    <xf numFmtId="3" fontId="13" fillId="0" borderId="68" xfId="1" applyNumberFormat="1" applyFont="1" applyBorder="1" applyAlignment="1">
      <alignment horizontal="center" vertical="center"/>
    </xf>
    <xf numFmtId="164" fontId="13" fillId="0" borderId="4" xfId="1" applyNumberFormat="1" applyFont="1" applyBorder="1" applyAlignment="1">
      <alignment horizontal="center" vertical="center"/>
    </xf>
    <xf numFmtId="0" fontId="13" fillId="0" borderId="77" xfId="0" applyFont="1" applyBorder="1" applyAlignment="1">
      <alignment horizontal="center" vertical="center" wrapText="1"/>
    </xf>
    <xf numFmtId="0" fontId="13" fillId="0" borderId="38" xfId="0" applyFont="1" applyBorder="1" applyAlignment="1">
      <alignment horizontal="center" vertical="center" wrapText="1"/>
    </xf>
    <xf numFmtId="0" fontId="29" fillId="0" borderId="47" xfId="0" applyFont="1" applyBorder="1" applyAlignment="1">
      <alignment horizontal="center" vertical="center" wrapText="1"/>
    </xf>
    <xf numFmtId="0" fontId="2" fillId="3" borderId="39" xfId="0" applyFont="1" applyFill="1" applyBorder="1" applyAlignment="1">
      <alignment horizontal="center" vertical="center" wrapText="1"/>
    </xf>
    <xf numFmtId="3" fontId="2" fillId="10" borderId="48" xfId="1" applyNumberFormat="1" applyFont="1" applyFill="1" applyBorder="1" applyAlignment="1">
      <alignment horizontal="center" vertical="center"/>
    </xf>
    <xf numFmtId="3" fontId="2" fillId="10" borderId="14" xfId="1" applyNumberFormat="1" applyFont="1" applyFill="1" applyBorder="1" applyAlignment="1">
      <alignment horizontal="center" vertical="center"/>
    </xf>
    <xf numFmtId="9" fontId="2" fillId="10" borderId="15" xfId="2" applyFont="1" applyFill="1" applyBorder="1" applyAlignment="1">
      <alignment horizontal="center" vertical="center"/>
    </xf>
    <xf numFmtId="3" fontId="31" fillId="0" borderId="73" xfId="1" applyNumberFormat="1" applyFont="1" applyBorder="1" applyAlignment="1">
      <alignment horizontal="center" vertical="center"/>
    </xf>
    <xf numFmtId="3" fontId="13" fillId="0" borderId="48" xfId="1" applyNumberFormat="1" applyFont="1" applyFill="1" applyBorder="1" applyAlignment="1">
      <alignment horizontal="center" vertical="center" wrapText="1"/>
    </xf>
    <xf numFmtId="3" fontId="2" fillId="10" borderId="66" xfId="1" applyNumberFormat="1" applyFont="1" applyFill="1" applyBorder="1" applyAlignment="1">
      <alignment horizontal="center" vertical="center"/>
    </xf>
    <xf numFmtId="0" fontId="30" fillId="0" borderId="0" xfId="0" applyFont="1" applyAlignment="1">
      <alignment wrapText="1"/>
    </xf>
    <xf numFmtId="0" fontId="4" fillId="0" borderId="0" xfId="0" applyFont="1" applyAlignment="1">
      <alignment horizontal="center" vertical="center" wrapText="1"/>
    </xf>
    <xf numFmtId="3" fontId="4" fillId="0" borderId="62" xfId="1" applyNumberFormat="1" applyFont="1" applyBorder="1" applyAlignment="1">
      <alignment horizontal="center" vertical="center" wrapText="1"/>
    </xf>
    <xf numFmtId="3" fontId="4" fillId="0" borderId="48" xfId="1" applyNumberFormat="1" applyFont="1" applyBorder="1" applyAlignment="1">
      <alignment horizontal="center" vertical="center" wrapText="1"/>
    </xf>
    <xf numFmtId="3" fontId="4" fillId="0" borderId="66" xfId="1" applyNumberFormat="1" applyFont="1" applyBorder="1" applyAlignment="1">
      <alignment horizontal="center" vertical="center" wrapText="1"/>
    </xf>
    <xf numFmtId="3" fontId="4" fillId="0" borderId="34" xfId="1" applyNumberFormat="1" applyFont="1" applyBorder="1" applyAlignment="1">
      <alignment horizontal="center" vertical="center" wrapText="1"/>
    </xf>
    <xf numFmtId="3" fontId="4" fillId="0" borderId="85" xfId="1" applyNumberFormat="1" applyFont="1" applyBorder="1" applyAlignment="1">
      <alignment horizontal="center" vertical="center" wrapText="1"/>
    </xf>
    <xf numFmtId="3" fontId="4" fillId="0" borderId="89" xfId="1" applyNumberFormat="1" applyFont="1" applyBorder="1" applyAlignment="1">
      <alignment horizontal="center" vertical="center" wrapText="1"/>
    </xf>
    <xf numFmtId="3" fontId="4" fillId="0" borderId="85" xfId="1" applyNumberFormat="1" applyFont="1" applyFill="1" applyBorder="1" applyAlignment="1">
      <alignment horizontal="center" vertical="center" wrapText="1"/>
    </xf>
    <xf numFmtId="3" fontId="4" fillId="0" borderId="32" xfId="1" applyNumberFormat="1" applyFont="1" applyBorder="1" applyAlignment="1">
      <alignment horizontal="center" vertical="center" wrapText="1"/>
    </xf>
    <xf numFmtId="3" fontId="4" fillId="0" borderId="38" xfId="1" applyNumberFormat="1" applyFont="1" applyBorder="1" applyAlignment="1">
      <alignment horizontal="center" vertical="center" wrapText="1"/>
    </xf>
    <xf numFmtId="3" fontId="4" fillId="0" borderId="47" xfId="1" applyNumberFormat="1" applyFont="1" applyFill="1" applyBorder="1" applyAlignment="1">
      <alignment horizontal="center" vertical="center" wrapText="1"/>
    </xf>
    <xf numFmtId="3" fontId="4" fillId="0" borderId="39" xfId="1" applyNumberFormat="1" applyFont="1" applyBorder="1" applyAlignment="1">
      <alignment horizontal="center" vertical="center" wrapText="1"/>
    </xf>
    <xf numFmtId="3" fontId="4" fillId="0" borderId="63" xfId="1" applyNumberFormat="1" applyFont="1" applyBorder="1" applyAlignment="1">
      <alignment horizontal="center" vertical="center" wrapText="1"/>
    </xf>
    <xf numFmtId="3" fontId="4" fillId="0" borderId="39" xfId="1" applyNumberFormat="1" applyFont="1" applyFill="1" applyBorder="1" applyAlignment="1">
      <alignment horizontal="center" vertical="center" wrapText="1"/>
    </xf>
    <xf numFmtId="3" fontId="4" fillId="0" borderId="40" xfId="1" applyNumberFormat="1" applyFont="1" applyFill="1" applyBorder="1" applyAlignment="1">
      <alignment horizontal="center" vertical="center" wrapText="1"/>
    </xf>
    <xf numFmtId="3" fontId="4" fillId="0" borderId="77" xfId="1" applyNumberFormat="1" applyFont="1" applyFill="1" applyBorder="1" applyAlignment="1">
      <alignment horizontal="center" vertical="center" wrapText="1"/>
    </xf>
    <xf numFmtId="3" fontId="4" fillId="0" borderId="48" xfId="1" applyNumberFormat="1" applyFont="1" applyFill="1" applyBorder="1" applyAlignment="1">
      <alignment horizontal="center" vertical="center" wrapText="1"/>
    </xf>
    <xf numFmtId="3" fontId="4" fillId="0" borderId="48" xfId="1" applyNumberFormat="1" applyFont="1" applyFill="1" applyBorder="1" applyAlignment="1">
      <alignment horizontal="center" vertical="center"/>
    </xf>
    <xf numFmtId="3" fontId="4" fillId="0" borderId="66" xfId="1" applyNumberFormat="1" applyFont="1" applyFill="1" applyBorder="1" applyAlignment="1">
      <alignment horizontal="center" vertical="center" wrapText="1"/>
    </xf>
    <xf numFmtId="3" fontId="31" fillId="0" borderId="38" xfId="1" applyNumberFormat="1" applyFont="1" applyBorder="1" applyAlignment="1">
      <alignment horizontal="center" vertical="center" wrapText="1"/>
    </xf>
    <xf numFmtId="43" fontId="2" fillId="0" borderId="0" xfId="1" applyFont="1" applyAlignment="1">
      <alignment vertical="center"/>
    </xf>
    <xf numFmtId="166" fontId="2" fillId="0" borderId="0" xfId="0" applyNumberFormat="1" applyFont="1" applyAlignment="1">
      <alignment vertical="center"/>
    </xf>
    <xf numFmtId="0" fontId="2" fillId="11" borderId="39" xfId="0" applyFont="1" applyFill="1" applyBorder="1" applyAlignment="1">
      <alignment horizontal="center" vertical="center"/>
    </xf>
    <xf numFmtId="0" fontId="29" fillId="0" borderId="38" xfId="0" applyFont="1" applyBorder="1" applyAlignment="1">
      <alignment horizontal="center" vertical="center" wrapText="1"/>
    </xf>
    <xf numFmtId="0" fontId="2" fillId="3" borderId="77" xfId="0" applyFont="1" applyFill="1" applyBorder="1" applyAlignment="1">
      <alignment horizontal="center" vertical="center" wrapText="1"/>
    </xf>
    <xf numFmtId="3" fontId="10" fillId="0" borderId="62" xfId="1" applyNumberFormat="1" applyFont="1" applyFill="1" applyBorder="1" applyAlignment="1">
      <alignment horizontal="center" vertical="center"/>
    </xf>
    <xf numFmtId="3" fontId="10" fillId="0" borderId="48" xfId="1" applyNumberFormat="1" applyFont="1" applyFill="1" applyBorder="1" applyAlignment="1">
      <alignment horizontal="center" vertical="center"/>
    </xf>
    <xf numFmtId="167" fontId="5" fillId="0" borderId="35" xfId="0" applyNumberFormat="1" applyFont="1" applyBorder="1" applyAlignment="1">
      <alignment horizontal="center" vertical="center" wrapText="1"/>
    </xf>
    <xf numFmtId="0" fontId="10" fillId="0" borderId="77" xfId="0" applyFont="1" applyBorder="1" applyAlignment="1">
      <alignment horizontal="center" vertical="center"/>
    </xf>
    <xf numFmtId="0" fontId="10" fillId="0" borderId="99" xfId="0" applyFont="1" applyBorder="1" applyAlignment="1">
      <alignment horizontal="center" vertical="center"/>
    </xf>
    <xf numFmtId="0" fontId="13" fillId="11" borderId="38" xfId="0" applyFont="1" applyFill="1" applyBorder="1" applyAlignment="1">
      <alignment horizontal="center" vertical="center"/>
    </xf>
    <xf numFmtId="0" fontId="2" fillId="11" borderId="63" xfId="0" applyFont="1" applyFill="1" applyBorder="1" applyAlignment="1">
      <alignment horizontal="center" vertical="center"/>
    </xf>
    <xf numFmtId="0" fontId="2" fillId="11" borderId="94" xfId="0" applyFont="1" applyFill="1" applyBorder="1" applyAlignment="1">
      <alignment horizontal="center" vertical="center"/>
    </xf>
    <xf numFmtId="0" fontId="28" fillId="0" borderId="0" xfId="0" applyFont="1" applyAlignment="1">
      <alignment horizontal="center" vertical="center" wrapText="1"/>
    </xf>
    <xf numFmtId="0" fontId="4" fillId="2" borderId="9" xfId="0" applyFont="1" applyFill="1" applyBorder="1" applyAlignment="1">
      <alignment horizontal="center" vertical="center"/>
    </xf>
    <xf numFmtId="0" fontId="4" fillId="2" borderId="21" xfId="0" applyFont="1" applyFill="1" applyBorder="1" applyAlignment="1">
      <alignment horizontal="center" vertical="center"/>
    </xf>
    <xf numFmtId="0" fontId="32" fillId="0" borderId="99" xfId="0" applyFont="1" applyBorder="1" applyAlignment="1">
      <alignment horizontal="center" vertical="center" wrapText="1"/>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6" borderId="8"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14" fillId="3" borderId="8"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21" xfId="0" applyFont="1" applyFill="1" applyBorder="1" applyAlignment="1">
      <alignment horizontal="center" vertical="center"/>
    </xf>
    <xf numFmtId="0" fontId="15" fillId="2" borderId="41"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43" xfId="0" applyFont="1" applyFill="1" applyBorder="1" applyAlignment="1">
      <alignment horizontal="center" vertical="center" wrapText="1"/>
    </xf>
    <xf numFmtId="0" fontId="4" fillId="2" borderId="21" xfId="0" applyFont="1" applyFill="1" applyBorder="1" applyAlignment="1">
      <alignment horizontal="center" vertical="center"/>
    </xf>
    <xf numFmtId="0" fontId="12" fillId="2" borderId="41" xfId="0" applyFont="1" applyFill="1" applyBorder="1" applyAlignment="1">
      <alignment horizontal="center" vertical="center" wrapText="1"/>
    </xf>
    <xf numFmtId="0" fontId="12" fillId="2" borderId="42"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3" xfId="0" applyFont="1" applyFill="1" applyBorder="1" applyAlignment="1">
      <alignment horizontal="center" vertical="center" wrapText="1"/>
    </xf>
    <xf numFmtId="0" fontId="2" fillId="0" borderId="83" xfId="0" applyFont="1" applyBorder="1" applyAlignment="1">
      <alignment horizontal="center" vertical="center"/>
    </xf>
    <xf numFmtId="0" fontId="2" fillId="0" borderId="95" xfId="0" applyFont="1" applyBorder="1" applyAlignment="1">
      <alignment horizontal="center" vertical="center"/>
    </xf>
    <xf numFmtId="0" fontId="2" fillId="0" borderId="82" xfId="0" applyFont="1" applyBorder="1" applyAlignment="1">
      <alignment horizontal="center" vertical="center"/>
    </xf>
    <xf numFmtId="0" fontId="2" fillId="0" borderId="72" xfId="0" applyFont="1" applyBorder="1" applyAlignment="1">
      <alignment horizontal="center" vertical="center"/>
    </xf>
    <xf numFmtId="0" fontId="2" fillId="0" borderId="68" xfId="0" applyFont="1" applyBorder="1" applyAlignment="1">
      <alignment horizontal="center" vertical="center"/>
    </xf>
    <xf numFmtId="0" fontId="2" fillId="0" borderId="33" xfId="0" applyFont="1" applyBorder="1" applyAlignment="1">
      <alignment horizontal="center" vertical="center"/>
    </xf>
    <xf numFmtId="0" fontId="2" fillId="0" borderId="19" xfId="0" applyFont="1" applyBorder="1" applyAlignment="1">
      <alignment horizontal="center" vertical="center"/>
    </xf>
    <xf numFmtId="0" fontId="2" fillId="0" borderId="2" xfId="0" applyFont="1" applyBorder="1" applyAlignment="1">
      <alignment horizontal="center" vertical="center"/>
    </xf>
    <xf numFmtId="0" fontId="2" fillId="0" borderId="20" xfId="0" applyFont="1" applyBorder="1" applyAlignment="1">
      <alignment horizontal="center" vertical="center"/>
    </xf>
    <xf numFmtId="9" fontId="2" fillId="0" borderId="31" xfId="2" applyFont="1" applyBorder="1" applyAlignment="1">
      <alignment horizontal="center" vertical="center"/>
    </xf>
    <xf numFmtId="0" fontId="4" fillId="2" borderId="81" xfId="0" applyFont="1" applyFill="1" applyBorder="1" applyAlignment="1">
      <alignment horizontal="center" vertical="center" wrapText="1"/>
    </xf>
    <xf numFmtId="0" fontId="26" fillId="2" borderId="77" xfId="0" applyFont="1" applyFill="1" applyBorder="1" applyAlignment="1">
      <alignment horizontal="center" vertical="center" wrapText="1"/>
    </xf>
    <xf numFmtId="0" fontId="4" fillId="4" borderId="81" xfId="0" applyFont="1" applyFill="1" applyBorder="1" applyAlignment="1">
      <alignment horizontal="center" vertical="center" wrapText="1"/>
    </xf>
    <xf numFmtId="0" fontId="4" fillId="7" borderId="77" xfId="0" applyFont="1" applyFill="1" applyBorder="1" applyAlignment="1">
      <alignment horizontal="center" vertical="center" wrapText="1"/>
    </xf>
    <xf numFmtId="0" fontId="4" fillId="6" borderId="77" xfId="0" applyFont="1" applyFill="1" applyBorder="1" applyAlignment="1">
      <alignment horizontal="center" vertical="center" wrapText="1"/>
    </xf>
    <xf numFmtId="0" fontId="4" fillId="2" borderId="64"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0" borderId="26" xfId="0" applyFont="1" applyBorder="1" applyAlignment="1">
      <alignment horizontal="center" vertical="center" wrapText="1"/>
    </xf>
    <xf numFmtId="0" fontId="4" fillId="5" borderId="77"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7" borderId="32" xfId="0" applyFont="1" applyFill="1" applyBorder="1" applyAlignment="1">
      <alignment horizontal="center" vertical="center" wrapText="1"/>
    </xf>
    <xf numFmtId="0" fontId="4" fillId="7" borderId="79"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6" borderId="109" xfId="0" applyFont="1" applyFill="1" applyBorder="1" applyAlignment="1">
      <alignment horizontal="center" vertical="center" wrapText="1"/>
    </xf>
    <xf numFmtId="0" fontId="4" fillId="6" borderId="113" xfId="0" applyFont="1" applyFill="1" applyBorder="1" applyAlignment="1">
      <alignment horizontal="center" vertical="center" wrapText="1"/>
    </xf>
    <xf numFmtId="3" fontId="4" fillId="6" borderId="71" xfId="1" applyNumberFormat="1" applyFont="1" applyFill="1" applyBorder="1" applyAlignment="1">
      <alignment horizontal="center" vertical="center"/>
    </xf>
    <xf numFmtId="3" fontId="4" fillId="6" borderId="51" xfId="1" applyNumberFormat="1" applyFont="1" applyFill="1" applyBorder="1" applyAlignment="1">
      <alignment horizontal="center" vertical="center"/>
    </xf>
    <xf numFmtId="3" fontId="2" fillId="6" borderId="103" xfId="1" applyNumberFormat="1" applyFont="1" applyFill="1" applyBorder="1" applyAlignment="1">
      <alignment horizontal="center" vertical="center"/>
    </xf>
    <xf numFmtId="9" fontId="2" fillId="6" borderId="113" xfId="2" applyFont="1" applyFill="1" applyBorder="1" applyAlignment="1">
      <alignment horizontal="center" vertical="center"/>
    </xf>
    <xf numFmtId="3" fontId="4" fillId="6" borderId="71" xfId="1" applyNumberFormat="1" applyFont="1" applyFill="1" applyBorder="1" applyAlignment="1">
      <alignment horizontal="center" vertical="center" wrapText="1"/>
    </xf>
    <xf numFmtId="3" fontId="4" fillId="8" borderId="71" xfId="1" applyNumberFormat="1" applyFont="1" applyFill="1" applyBorder="1" applyAlignment="1">
      <alignment horizontal="center" vertical="center" wrapText="1"/>
    </xf>
    <xf numFmtId="3" fontId="4" fillId="6" borderId="89" xfId="1" applyNumberFormat="1" applyFont="1" applyFill="1" applyBorder="1" applyAlignment="1">
      <alignment horizontal="center" vertical="center" wrapText="1"/>
    </xf>
    <xf numFmtId="3" fontId="2" fillId="6" borderId="41" xfId="1" applyNumberFormat="1" applyFont="1" applyFill="1" applyBorder="1" applyAlignment="1">
      <alignment horizontal="center" vertical="center"/>
    </xf>
    <xf numFmtId="9" fontId="2" fillId="6" borderId="96" xfId="2" applyFont="1" applyFill="1" applyBorder="1" applyAlignment="1">
      <alignment horizontal="center" vertical="center"/>
    </xf>
    <xf numFmtId="9" fontId="2" fillId="6" borderId="0" xfId="2" applyFont="1" applyFill="1" applyBorder="1" applyAlignment="1">
      <alignment horizontal="center" vertical="center"/>
    </xf>
    <xf numFmtId="3" fontId="2" fillId="0" borderId="112" xfId="2" applyNumberFormat="1" applyFont="1" applyBorder="1" applyAlignment="1">
      <alignment horizontal="center" vertical="center"/>
    </xf>
    <xf numFmtId="9" fontId="2" fillId="0" borderId="44" xfId="2" applyFont="1" applyBorder="1" applyAlignment="1">
      <alignment horizontal="center" vertical="center"/>
    </xf>
    <xf numFmtId="0" fontId="2" fillId="0" borderId="69" xfId="0" applyFont="1" applyBorder="1" applyAlignment="1">
      <alignment horizontal="center" vertical="center"/>
    </xf>
    <xf numFmtId="0" fontId="2" fillId="0" borderId="73" xfId="0" applyFont="1" applyBorder="1" applyAlignment="1">
      <alignment horizontal="center" vertical="center"/>
    </xf>
    <xf numFmtId="0" fontId="4" fillId="2" borderId="21" xfId="0" applyFont="1" applyFill="1" applyBorder="1" applyAlignment="1">
      <alignment horizontal="center" vertical="center" wrapText="1"/>
    </xf>
    <xf numFmtId="0" fontId="2" fillId="0" borderId="69" xfId="0" applyFont="1" applyBorder="1" applyAlignment="1">
      <alignment horizontal="center" vertical="center" wrapText="1"/>
    </xf>
    <xf numFmtId="0" fontId="2" fillId="0" borderId="68"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2"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33" xfId="0" applyFont="1" applyBorder="1" applyAlignment="1">
      <alignment horizontal="center" vertical="center" wrapText="1"/>
    </xf>
    <xf numFmtId="0" fontId="2" fillId="0" borderId="114" xfId="0" applyFont="1" applyBorder="1" applyAlignment="1">
      <alignment horizontal="center" vertical="center" wrapText="1"/>
    </xf>
    <xf numFmtId="0" fontId="32" fillId="0" borderId="114" xfId="0" applyFont="1" applyBorder="1" applyAlignment="1">
      <alignment horizontal="center" vertical="center" wrapText="1"/>
    </xf>
    <xf numFmtId="3" fontId="2" fillId="0" borderId="68" xfId="0" applyNumberFormat="1" applyFont="1" applyBorder="1" applyAlignment="1">
      <alignment horizontal="center" vertical="center" wrapText="1"/>
    </xf>
    <xf numFmtId="0" fontId="4" fillId="6" borderId="21" xfId="0" applyFont="1" applyFill="1" applyBorder="1" applyAlignment="1">
      <alignment vertical="center"/>
    </xf>
    <xf numFmtId="0" fontId="4" fillId="7" borderId="28" xfId="0" applyFont="1" applyFill="1" applyBorder="1" applyAlignment="1">
      <alignment horizontal="center" vertical="center" wrapText="1"/>
    </xf>
    <xf numFmtId="2" fontId="4" fillId="6" borderId="76" xfId="0" applyNumberFormat="1" applyFont="1" applyFill="1" applyBorder="1" applyAlignment="1">
      <alignment vertical="center"/>
    </xf>
    <xf numFmtId="2" fontId="4" fillId="6" borderId="113" xfId="0" applyNumberFormat="1" applyFont="1" applyFill="1" applyBorder="1" applyAlignment="1">
      <alignment vertical="center"/>
    </xf>
    <xf numFmtId="3" fontId="2" fillId="6" borderId="76" xfId="1" applyNumberFormat="1" applyFont="1" applyFill="1" applyBorder="1" applyAlignment="1">
      <alignment horizontal="center" vertical="center"/>
    </xf>
    <xf numFmtId="0" fontId="2" fillId="12" borderId="36" xfId="0" applyFont="1" applyFill="1" applyBorder="1" applyAlignment="1">
      <alignment horizontal="center" vertical="center" wrapText="1"/>
    </xf>
    <xf numFmtId="0" fontId="9" fillId="0" borderId="34" xfId="0" applyFont="1" applyBorder="1" applyAlignment="1">
      <alignment vertical="center"/>
    </xf>
    <xf numFmtId="0" fontId="9" fillId="0" borderId="82" xfId="0" applyFont="1" applyBorder="1" applyAlignment="1">
      <alignment vertical="center"/>
    </xf>
    <xf numFmtId="0" fontId="9" fillId="0" borderId="70" xfId="0" applyFont="1" applyBorder="1" applyAlignment="1">
      <alignment vertical="center"/>
    </xf>
    <xf numFmtId="0" fontId="8" fillId="0" borderId="48" xfId="0" applyFont="1" applyBorder="1" applyAlignment="1">
      <alignment vertical="center"/>
    </xf>
    <xf numFmtId="0" fontId="8" fillId="0" borderId="67" xfId="0" applyFont="1" applyBorder="1" applyAlignment="1">
      <alignment vertical="center"/>
    </xf>
    <xf numFmtId="0" fontId="8" fillId="0" borderId="68" xfId="0" applyFont="1" applyBorder="1" applyAlignment="1">
      <alignment vertical="center"/>
    </xf>
    <xf numFmtId="0" fontId="9" fillId="7" borderId="48" xfId="0" applyFont="1" applyFill="1" applyBorder="1" applyAlignment="1">
      <alignment vertical="center"/>
    </xf>
    <xf numFmtId="0" fontId="9" fillId="7" borderId="67" xfId="0" applyFont="1" applyFill="1" applyBorder="1" applyAlignment="1">
      <alignment vertical="center"/>
    </xf>
    <xf numFmtId="0" fontId="9" fillId="7" borderId="68" xfId="0" applyFont="1" applyFill="1" applyBorder="1" applyAlignment="1">
      <alignment vertical="center"/>
    </xf>
    <xf numFmtId="0" fontId="9" fillId="6" borderId="48" xfId="0" applyFont="1" applyFill="1" applyBorder="1" applyAlignment="1">
      <alignment vertical="center"/>
    </xf>
    <xf numFmtId="0" fontId="9" fillId="6" borderId="67" xfId="0" applyFont="1" applyFill="1" applyBorder="1" applyAlignment="1">
      <alignment vertical="center"/>
    </xf>
    <xf numFmtId="0" fontId="9" fillId="6" borderId="68" xfId="0" applyFont="1" applyFill="1" applyBorder="1" applyAlignment="1">
      <alignment vertical="center"/>
    </xf>
    <xf numFmtId="0" fontId="9" fillId="0" borderId="62" xfId="0" applyFont="1" applyBorder="1" applyAlignment="1">
      <alignment vertical="center" wrapText="1"/>
    </xf>
    <xf numFmtId="0" fontId="9" fillId="0" borderId="83" xfId="0" applyFont="1" applyBorder="1" applyAlignment="1">
      <alignment vertical="center" wrapText="1"/>
    </xf>
    <xf numFmtId="0" fontId="9" fillId="0" borderId="69" xfId="0" applyFont="1" applyBorder="1" applyAlignment="1">
      <alignment vertical="center" wrapText="1"/>
    </xf>
    <xf numFmtId="0" fontId="9" fillId="0" borderId="31" xfId="0" applyFont="1" applyBorder="1" applyAlignment="1">
      <alignment vertical="center"/>
    </xf>
    <xf numFmtId="0" fontId="9" fillId="0" borderId="9" xfId="0" applyFont="1" applyBorder="1" applyAlignment="1">
      <alignment vertical="center"/>
    </xf>
    <xf numFmtId="0" fontId="9" fillId="0" borderId="21" xfId="0" applyFont="1" applyBorder="1" applyAlignment="1">
      <alignment vertical="center"/>
    </xf>
    <xf numFmtId="0" fontId="5" fillId="0" borderId="106" xfId="0" applyFont="1" applyBorder="1" applyAlignment="1">
      <alignment vertical="center"/>
    </xf>
    <xf numFmtId="0" fontId="5" fillId="0" borderId="107" xfId="0" applyFont="1" applyBorder="1" applyAlignment="1">
      <alignment vertical="center"/>
    </xf>
    <xf numFmtId="0" fontId="5" fillId="0" borderId="108" xfId="0" applyFont="1" applyBorder="1" applyAlignment="1">
      <alignment vertical="center"/>
    </xf>
    <xf numFmtId="0" fontId="12" fillId="0" borderId="104" xfId="0" applyFont="1" applyBorder="1" applyAlignment="1">
      <alignment vertical="center" wrapText="1"/>
    </xf>
    <xf numFmtId="0" fontId="12" fillId="0" borderId="102" xfId="0" applyFont="1" applyBorder="1" applyAlignment="1">
      <alignment vertical="center" wrapText="1"/>
    </xf>
    <xf numFmtId="0" fontId="12" fillId="0" borderId="105" xfId="0" applyFont="1" applyBorder="1" applyAlignment="1">
      <alignment vertical="center" wrapText="1"/>
    </xf>
    <xf numFmtId="0" fontId="9" fillId="4" borderId="62" xfId="0" applyFont="1" applyFill="1" applyBorder="1" applyAlignment="1">
      <alignment vertical="center" wrapText="1"/>
    </xf>
    <xf numFmtId="0" fontId="9" fillId="4" borderId="83" xfId="0" applyFont="1" applyFill="1" applyBorder="1" applyAlignment="1">
      <alignment vertical="center" wrapText="1"/>
    </xf>
    <xf numFmtId="0" fontId="9" fillId="4" borderId="69" xfId="0" applyFont="1" applyFill="1" applyBorder="1" applyAlignment="1">
      <alignment vertical="center" wrapText="1"/>
    </xf>
    <xf numFmtId="0" fontId="5" fillId="0" borderId="106" xfId="0" applyFont="1" applyBorder="1" applyAlignment="1">
      <alignment vertical="center" wrapText="1"/>
    </xf>
    <xf numFmtId="0" fontId="5" fillId="0" borderId="107" xfId="0" applyFont="1" applyBorder="1" applyAlignment="1">
      <alignment vertical="center" wrapText="1"/>
    </xf>
    <xf numFmtId="0" fontId="5" fillId="0" borderId="108"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5" fillId="0" borderId="21" xfId="0" applyFont="1" applyBorder="1" applyAlignment="1">
      <alignment vertical="center" wrapText="1"/>
    </xf>
    <xf numFmtId="0" fontId="5" fillId="0" borderId="101" xfId="0" applyFont="1" applyBorder="1" applyAlignment="1">
      <alignment vertical="center"/>
    </xf>
    <xf numFmtId="0" fontId="5" fillId="0" borderId="102" xfId="0" applyFont="1" applyBorder="1" applyAlignment="1">
      <alignment vertical="center"/>
    </xf>
    <xf numFmtId="0" fontId="5" fillId="0" borderId="80" xfId="0" applyFont="1" applyBorder="1" applyAlignment="1">
      <alignment vertical="center"/>
    </xf>
    <xf numFmtId="0" fontId="5" fillId="0" borderId="101" xfId="0" applyFont="1" applyBorder="1" applyAlignment="1">
      <alignment vertical="center" wrapText="1"/>
    </xf>
    <xf numFmtId="0" fontId="5" fillId="0" borderId="102" xfId="0" applyFont="1" applyBorder="1" applyAlignment="1">
      <alignment vertical="center" wrapText="1"/>
    </xf>
    <xf numFmtId="0" fontId="5" fillId="0" borderId="80" xfId="0" applyFont="1" applyBorder="1" applyAlignment="1">
      <alignment vertical="center" wrapText="1"/>
    </xf>
    <xf numFmtId="0" fontId="12" fillId="0" borderId="101" xfId="0" applyFont="1" applyBorder="1" applyAlignment="1">
      <alignment vertical="center" wrapText="1"/>
    </xf>
    <xf numFmtId="0" fontId="12" fillId="0" borderId="80" xfId="0" applyFont="1" applyBorder="1" applyAlignment="1">
      <alignment vertical="center" wrapText="1"/>
    </xf>
    <xf numFmtId="0" fontId="5" fillId="0" borderId="115" xfId="0" applyFont="1" applyBorder="1" applyAlignment="1">
      <alignment vertical="center"/>
    </xf>
    <xf numFmtId="0" fontId="9" fillId="0" borderId="8" xfId="0" applyFont="1" applyBorder="1" applyAlignment="1">
      <alignment vertical="center"/>
    </xf>
    <xf numFmtId="0" fontId="5" fillId="0" borderId="71" xfId="0" applyFont="1" applyBorder="1" applyAlignment="1">
      <alignment vertical="center"/>
    </xf>
    <xf numFmtId="0" fontId="5" fillId="0" borderId="30" xfId="0" applyFont="1" applyBorder="1" applyAlignment="1">
      <alignment vertical="center"/>
    </xf>
    <xf numFmtId="0" fontId="5" fillId="0" borderId="77" xfId="0" applyFont="1" applyBorder="1" applyAlignment="1">
      <alignment vertical="center"/>
    </xf>
    <xf numFmtId="0" fontId="5" fillId="0" borderId="105" xfId="0" applyFont="1" applyBorder="1" applyAlignment="1">
      <alignment vertical="center"/>
    </xf>
    <xf numFmtId="0" fontId="5" fillId="0" borderId="120" xfId="0" applyFont="1" applyBorder="1" applyAlignment="1">
      <alignment vertical="center"/>
    </xf>
    <xf numFmtId="0" fontId="5" fillId="0" borderId="121" xfId="0" applyFont="1" applyBorder="1" applyAlignment="1">
      <alignment vertical="center"/>
    </xf>
    <xf numFmtId="0" fontId="5" fillId="0" borderId="122" xfId="0" applyFont="1" applyBorder="1" applyAlignment="1">
      <alignment vertical="center"/>
    </xf>
    <xf numFmtId="0" fontId="5" fillId="0" borderId="104" xfId="0" applyFont="1" applyBorder="1" applyAlignment="1">
      <alignment vertical="center" wrapText="1"/>
    </xf>
    <xf numFmtId="0" fontId="5" fillId="0" borderId="105" xfId="0" applyFont="1" applyBorder="1" applyAlignment="1">
      <alignment vertical="center" wrapText="1"/>
    </xf>
    <xf numFmtId="0" fontId="5" fillId="0" borderId="104" xfId="0" applyFont="1" applyBorder="1" applyAlignment="1">
      <alignment vertical="center"/>
    </xf>
    <xf numFmtId="0" fontId="5" fillId="0" borderId="109" xfId="0" applyFont="1" applyBorder="1" applyAlignment="1">
      <alignment vertical="center"/>
    </xf>
    <xf numFmtId="0" fontId="5" fillId="0" borderId="113" xfId="0" applyFont="1" applyBorder="1" applyAlignment="1">
      <alignment vertical="center"/>
    </xf>
    <xf numFmtId="0" fontId="5" fillId="0" borderId="119" xfId="0" applyFont="1" applyBorder="1" applyAlignment="1">
      <alignment vertical="center"/>
    </xf>
    <xf numFmtId="0" fontId="5" fillId="0" borderId="97" xfId="0" applyFont="1" applyBorder="1" applyAlignment="1">
      <alignment vertical="center"/>
    </xf>
    <xf numFmtId="0" fontId="5" fillId="0" borderId="0" xfId="0" applyFont="1" applyAlignment="1">
      <alignment vertical="center"/>
    </xf>
    <xf numFmtId="0" fontId="5" fillId="0" borderId="96" xfId="0" applyFont="1" applyBorder="1" applyAlignment="1">
      <alignment vertical="center"/>
    </xf>
    <xf numFmtId="0" fontId="12" fillId="0" borderId="116" xfId="0" applyFont="1" applyBorder="1" applyAlignment="1">
      <alignment vertical="center" wrapText="1"/>
    </xf>
    <xf numFmtId="0" fontId="12" fillId="0" borderId="117" xfId="0" applyFont="1" applyBorder="1" applyAlignment="1">
      <alignment vertical="center" wrapText="1"/>
    </xf>
    <xf numFmtId="0" fontId="12" fillId="0" borderId="118" xfId="0" applyFont="1" applyBorder="1" applyAlignment="1">
      <alignment vertical="center" wrapText="1"/>
    </xf>
    <xf numFmtId="0" fontId="12" fillId="0" borderId="106" xfId="0" applyFont="1" applyBorder="1" applyAlignment="1">
      <alignment vertical="center" wrapText="1"/>
    </xf>
    <xf numFmtId="0" fontId="12" fillId="0" borderId="107" xfId="0" applyFont="1" applyBorder="1" applyAlignment="1">
      <alignment vertical="center" wrapText="1"/>
    </xf>
    <xf numFmtId="0" fontId="12" fillId="0" borderId="108" xfId="0" applyFont="1" applyBorder="1" applyAlignment="1">
      <alignment vertical="center" wrapText="1"/>
    </xf>
    <xf numFmtId="165" fontId="5" fillId="0" borderId="62" xfId="1" applyNumberFormat="1" applyFont="1" applyFill="1" applyBorder="1" applyAlignment="1">
      <alignment horizontal="center" vertical="center" wrapText="1"/>
    </xf>
    <xf numFmtId="165" fontId="6" fillId="0" borderId="85" xfId="1" applyNumberFormat="1" applyFont="1" applyFill="1" applyBorder="1" applyAlignment="1">
      <alignment horizontal="center" vertical="center" wrapText="1"/>
    </xf>
    <xf numFmtId="165" fontId="5" fillId="7" borderId="48" xfId="1" applyNumberFormat="1" applyFont="1" applyFill="1" applyBorder="1" applyAlignment="1">
      <alignment horizontal="center" vertical="center" wrapText="1"/>
    </xf>
    <xf numFmtId="165" fontId="6" fillId="0" borderId="48" xfId="1" applyNumberFormat="1" applyFont="1" applyFill="1" applyBorder="1" applyAlignment="1">
      <alignment horizontal="center" vertical="center" wrapText="1"/>
    </xf>
    <xf numFmtId="165" fontId="5" fillId="6" borderId="48" xfId="1" applyNumberFormat="1" applyFont="1" applyFill="1" applyBorder="1" applyAlignment="1">
      <alignment horizontal="center" vertical="center" wrapText="1"/>
    </xf>
    <xf numFmtId="9" fontId="6" fillId="7" borderId="66" xfId="2" applyFont="1" applyFill="1" applyBorder="1" applyAlignment="1">
      <alignment horizontal="center" vertical="center" wrapText="1"/>
    </xf>
    <xf numFmtId="165" fontId="5" fillId="0" borderId="48" xfId="1" applyNumberFormat="1" applyFont="1" applyFill="1" applyBorder="1" applyAlignment="1">
      <alignment horizontal="center" vertical="center" wrapText="1"/>
    </xf>
    <xf numFmtId="165" fontId="28" fillId="0" borderId="48" xfId="1" applyNumberFormat="1" applyFont="1" applyFill="1" applyBorder="1" applyAlignment="1">
      <alignment horizontal="center" vertical="center" wrapText="1"/>
    </xf>
    <xf numFmtId="0" fontId="6" fillId="0" borderId="48" xfId="0" applyFont="1" applyBorder="1" applyAlignment="1">
      <alignment horizontal="center" vertical="center"/>
    </xf>
    <xf numFmtId="3" fontId="9" fillId="0" borderId="93" xfId="1" applyNumberFormat="1" applyFont="1" applyFill="1" applyBorder="1" applyAlignment="1">
      <alignment horizontal="center" vertical="center"/>
    </xf>
    <xf numFmtId="165" fontId="8" fillId="0" borderId="85" xfId="1" applyNumberFormat="1" applyFont="1" applyFill="1" applyBorder="1" applyAlignment="1">
      <alignment horizontal="center" vertical="center"/>
    </xf>
    <xf numFmtId="165" fontId="9" fillId="7" borderId="48" xfId="1" applyNumberFormat="1" applyFont="1" applyFill="1" applyBorder="1" applyAlignment="1">
      <alignment horizontal="center" vertical="center"/>
    </xf>
    <xf numFmtId="165" fontId="9" fillId="0" borderId="48" xfId="1" applyNumberFormat="1" applyFont="1" applyFill="1" applyBorder="1" applyAlignment="1">
      <alignment horizontal="center" vertical="center"/>
    </xf>
    <xf numFmtId="165" fontId="9" fillId="6" borderId="48" xfId="1" applyNumberFormat="1" applyFont="1" applyFill="1" applyBorder="1" applyAlignment="1">
      <alignment horizontal="center" vertical="center"/>
    </xf>
    <xf numFmtId="165" fontId="9" fillId="7" borderId="48" xfId="2" applyNumberFormat="1" applyFont="1" applyFill="1" applyBorder="1" applyAlignment="1">
      <alignment horizontal="center" vertical="center"/>
    </xf>
    <xf numFmtId="0" fontId="11" fillId="0" borderId="48" xfId="0" applyFont="1" applyBorder="1" applyAlignment="1">
      <alignment horizontal="center" vertical="center"/>
    </xf>
    <xf numFmtId="0" fontId="9" fillId="0" borderId="66" xfId="0" applyFont="1" applyBorder="1" applyAlignment="1">
      <alignment vertical="center"/>
    </xf>
    <xf numFmtId="0" fontId="9" fillId="0" borderId="95" xfId="0" applyFont="1" applyBorder="1" applyAlignment="1">
      <alignment vertical="center"/>
    </xf>
    <xf numFmtId="0" fontId="9" fillId="0" borderId="73" xfId="0" applyFont="1" applyBorder="1" applyAlignment="1">
      <alignment vertical="center"/>
    </xf>
  </cellXfs>
  <cellStyles count="4">
    <cellStyle name="Comma" xfId="1" builtinId="3"/>
    <cellStyle name="Currency" xfId="3" builtinId="4"/>
    <cellStyle name="Normal" xfId="0" builtinId="0"/>
    <cellStyle name="Percent" xfId="2" builtinId="5"/>
  </cellStyles>
  <dxfs count="1220">
    <dxf>
      <font>
        <b/>
        <i val="0"/>
        <strike val="0"/>
        <condense val="0"/>
        <extend val="0"/>
        <outline val="0"/>
        <shadow val="0"/>
        <u val="none"/>
        <vertAlign val="baseline"/>
        <sz val="18"/>
        <color theme="1"/>
        <name val="Century Gothic"/>
        <family val="2"/>
        <charset val="238"/>
        <scheme val="none"/>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border outline="0">
        <right style="medium">
          <color indexed="64"/>
        </right>
        <bottom style="medium">
          <color indexed="64"/>
        </bottom>
      </border>
    </dxf>
    <dxf>
      <font>
        <b/>
        <i val="0"/>
        <strike val="0"/>
        <condense val="0"/>
        <extend val="0"/>
        <outline val="0"/>
        <shadow val="0"/>
        <u val="none"/>
        <vertAlign val="baseline"/>
        <sz val="16"/>
        <color theme="1"/>
        <name val="Century Gothic"/>
        <family val="2"/>
        <charset val="238"/>
        <scheme val="none"/>
      </font>
      <fill>
        <patternFill patternType="solid">
          <fgColor indexed="64"/>
          <bgColor rgb="FF66CC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2" formatCode="0.00"/>
      <alignment horizontal="center" vertical="center" textRotation="0" wrapText="0" indent="0" justifyLastLine="0" shrinkToFit="0" readingOrder="0"/>
      <border diagonalUp="0" diagonalDown="0">
        <left style="thin">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1"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right style="thin">
          <color indexed="64"/>
        </right>
        <top style="thin">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strike val="0"/>
        <condense val="0"/>
        <extend val="0"/>
        <outline val="0"/>
        <shadow val="0"/>
        <u val="none"/>
        <vertAlign val="baseline"/>
        <sz val="16"/>
        <color theme="1"/>
        <name val="Century Gothic"/>
        <family val="2"/>
        <charset val="238"/>
        <scheme val="none"/>
      </font>
      <fill>
        <patternFill patternType="solid">
          <fgColor indexed="64"/>
          <bgColor rgb="FF66CCFF"/>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vertical/>
        <horizontal/>
      </border>
    </dxf>
    <dxf>
      <font>
        <b/>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solid">
          <fgColor indexed="64"/>
          <bgColor rgb="FFFFFF99"/>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1"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6"/>
        <color theme="1"/>
        <name val="Century Gothic"/>
        <family val="2"/>
        <charset val="238"/>
        <scheme val="none"/>
      </font>
      <numFmt numFmtId="3" formatCode="#,##0"/>
      <alignment horizontal="center" vertical="center" textRotation="0" wrapText="0" indent="0" justifyLastLine="0" shrinkToFit="0" readingOrder="0"/>
      <border diagonalUp="0" diagonalDown="0">
        <left style="medium">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right/>
        <top style="medium">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numFmt numFmtId="3" formatCode="#,##0"/>
      <fill>
        <patternFill patternType="none">
          <fgColor indexed="64"/>
          <bgColor indexed="65"/>
        </patternFill>
      </fill>
      <alignment horizontal="center" vertical="center" textRotation="0" wrapText="0" indent="0" justifyLastLine="0" shrinkToFit="0" readingOrder="0"/>
      <border diagonalUp="0" diagonalDown="0">
        <left/>
        <right/>
        <top style="medium">
          <color indexed="64"/>
        </top>
        <bottom style="thin">
          <color indexed="64"/>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1"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6"/>
        <color theme="1"/>
        <name val="Century Gothic"/>
        <family val="2"/>
        <charset val="238"/>
        <scheme val="none"/>
      </font>
      <alignment horizontal="center" vertical="center" textRotation="0" wrapText="0" indent="0" justifyLastLine="0" shrinkToFit="0" readingOrder="0"/>
      <border diagonalUp="0" diagonalDown="0">
        <left/>
        <right style="thin">
          <color indexed="64"/>
        </right>
        <top style="thin">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patternFill>
      </fill>
    </dxf>
    <dxf>
      <font>
        <b/>
        <i val="0"/>
        <color rgb="FFFF0000"/>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ont>
        <b/>
        <i val="0"/>
        <color theme="9"/>
      </font>
      <fill>
        <patternFill>
          <bgColor theme="0"/>
        </patternFill>
      </fill>
    </dxf>
    <dxf>
      <font>
        <b/>
        <i val="0"/>
        <color rgb="FFFF0000"/>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66FF99"/>
        </patternFill>
      </fill>
    </dxf>
    <dxf>
      <fill>
        <patternFill>
          <bgColor rgb="FFCCFFCC"/>
        </patternFill>
      </fill>
    </dxf>
    <dxf>
      <fill>
        <patternFill>
          <bgColor rgb="FFFF3300"/>
        </patternFill>
      </fill>
    </dxf>
    <dxf>
      <fill>
        <patternFill>
          <bgColor rgb="FF99FF33"/>
        </patternFill>
      </fill>
    </dxf>
    <dxf>
      <fill>
        <patternFill>
          <bgColor theme="0" tint="-4.9989318521683403E-2"/>
        </patternFill>
      </fill>
    </dxf>
    <dxf>
      <font>
        <b/>
        <i val="0"/>
        <color rgb="FFFF0000"/>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theme="9"/>
      </font>
      <fill>
        <patternFill>
          <bgColor theme="0" tint="-0.14996795556505021"/>
        </patternFill>
      </fill>
    </dxf>
    <dxf>
      <fill>
        <patternFill>
          <bgColor theme="0" tint="-0.14996795556505021"/>
        </patternFill>
      </fill>
    </dxf>
    <dxf>
      <font>
        <b/>
        <i val="0"/>
        <color rgb="FFFF0000"/>
      </font>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ont>
        <b/>
        <i val="0"/>
        <color theme="9"/>
      </font>
      <fill>
        <patternFill>
          <bgColor theme="0"/>
        </patternFill>
      </fill>
    </dxf>
    <dxf>
      <font>
        <b/>
        <i val="0"/>
        <color rgb="FFFF0000"/>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patternFill>
      </fill>
    </dxf>
    <dxf>
      <font>
        <b/>
        <i val="0"/>
        <color rgb="FFFF0000"/>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ont>
        <b/>
        <i val="0"/>
        <color theme="9"/>
      </font>
      <fill>
        <patternFill>
          <bgColor theme="0" tint="-0.24994659260841701"/>
        </patternFill>
      </fill>
    </dxf>
    <dxf>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rgb="FFFF9999"/>
        </patternFill>
      </fill>
    </dxf>
    <dxf>
      <fill>
        <patternFill>
          <bgColor rgb="FF99FF33"/>
        </patternFill>
      </fill>
    </dxf>
    <dxf>
      <fill>
        <patternFill>
          <bgColor rgb="FFFF3300"/>
        </patternFill>
      </fill>
    </dxf>
    <dxf>
      <fill>
        <patternFill>
          <bgColor rgb="FFCCFFCC"/>
        </patternFill>
      </fill>
    </dxf>
    <dxf>
      <fill>
        <patternFill>
          <bgColor rgb="FF66FF99"/>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ill>
        <patternFill>
          <bgColor theme="0" tint="-4.9989318521683403E-2"/>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b/>
        <i val="0"/>
        <color theme="9"/>
      </font>
      <fill>
        <patternFill>
          <bgColor theme="0" tint="-0.24994659260841701"/>
        </patternFill>
      </fill>
    </dxf>
    <dxf>
      <fill>
        <patternFill>
          <bgColor theme="0" tint="-0.14996795556505021"/>
        </patternFill>
      </fill>
    </dxf>
    <dxf>
      <fill>
        <patternFill>
          <bgColor theme="0" tint="-4.9989318521683403E-2"/>
        </patternFill>
      </fill>
    </dxf>
    <dxf>
      <font>
        <b/>
        <i val="0"/>
        <color theme="9"/>
      </font>
      <fill>
        <patternFill>
          <bgColor theme="0" tint="-0.14996795556505021"/>
        </patternFill>
      </fill>
    </dxf>
    <dxf>
      <font>
        <b/>
        <i val="0"/>
        <color rgb="FFFF0000"/>
      </font>
      <fill>
        <patternFill>
          <bgColor theme="0" tint="-0.14996795556505021"/>
        </patternFill>
      </fill>
    </dxf>
    <dxf>
      <fill>
        <patternFill>
          <bgColor theme="0" tint="-4.9989318521683403E-2"/>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patternFill>
      </fill>
    </dxf>
    <dxf>
      <font>
        <b/>
        <i val="0"/>
        <color rgb="FFFF0000"/>
      </font>
      <fill>
        <patternFill>
          <bgColor theme="0"/>
        </patternFill>
      </fill>
    </dxf>
    <dxf>
      <font>
        <b/>
        <i val="0"/>
        <color rgb="FFFF0000"/>
      </font>
      <fill>
        <patternFill>
          <bgColor theme="0"/>
        </patternFill>
      </fill>
    </dxf>
    <dxf>
      <font>
        <b/>
        <i val="0"/>
        <color rgb="FFFF0000"/>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theme="9"/>
      </font>
      <fill>
        <patternFill>
          <bgColor theme="0" tint="-0.14996795556505021"/>
        </patternFill>
      </fill>
    </dxf>
    <dxf>
      <font>
        <b/>
        <i val="0"/>
        <color rgb="FFFF0000"/>
      </font>
      <fill>
        <patternFill>
          <bgColor theme="0"/>
        </patternFill>
      </fill>
    </dxf>
    <dxf>
      <font>
        <b/>
        <i val="0"/>
        <color rgb="FFFF0000"/>
      </font>
      <fill>
        <patternFill>
          <bgColor theme="0"/>
        </patternFill>
      </fill>
    </dxf>
    <dxf>
      <font>
        <b/>
        <i val="0"/>
        <color theme="9"/>
      </font>
      <fill>
        <patternFill>
          <bgColor theme="0"/>
        </patternFill>
      </fill>
    </dxf>
    <dxf>
      <font>
        <b/>
        <i val="0"/>
        <color rgb="FFFF0000"/>
      </font>
      <fill>
        <patternFill>
          <bgColor theme="0" tint="-0.14996795556505021"/>
        </patternFill>
      </fill>
    </dxf>
    <dxf>
      <font>
        <b/>
        <i val="0"/>
        <color theme="9"/>
      </font>
      <fill>
        <patternFill>
          <bgColor theme="0" tint="-0.14996795556505021"/>
        </patternFill>
      </fill>
    </dxf>
    <dxf>
      <fill>
        <patternFill>
          <bgColor theme="0" tint="-4.9989318521683403E-2"/>
        </patternFill>
      </fill>
    </dxf>
    <dxf>
      <fill>
        <patternFill>
          <bgColor theme="0" tint="-0.14996795556505021"/>
        </patternFill>
      </fill>
    </dxf>
    <dxf>
      <font>
        <b/>
        <i val="0"/>
        <color theme="9"/>
      </font>
      <fill>
        <patternFill>
          <bgColor theme="0" tint="-0.24994659260841701"/>
        </patternFill>
      </fill>
    </dxf>
    <dxf>
      <font>
        <b/>
        <i val="0"/>
        <color rgb="FFFF0000"/>
      </font>
      <fill>
        <patternFill>
          <bgColor theme="0"/>
        </patternFill>
      </fill>
    </dxf>
    <dxf>
      <font>
        <b/>
        <i val="0"/>
        <color theme="9"/>
      </font>
      <fill>
        <patternFill>
          <bgColor theme="0"/>
        </patternFill>
      </fill>
    </dxf>
    <dxf>
      <font>
        <b/>
        <i val="0"/>
        <color rgb="FFFF0000"/>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auto="1"/>
      </font>
      <fill>
        <patternFill>
          <bgColor theme="0"/>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auto="1"/>
      </font>
      <fill>
        <patternFill>
          <bgColor theme="0"/>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auto="1"/>
      </font>
      <fill>
        <patternFill>
          <bgColor theme="0"/>
        </patternFill>
      </fill>
    </dxf>
    <dxf>
      <font>
        <color theme="9" tint="-0.24994659260841701"/>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rgb="FFFF0000"/>
      </font>
      <fill>
        <patternFill patternType="none">
          <bgColor auto="1"/>
        </patternFill>
      </fill>
    </dxf>
    <dxf>
      <font>
        <color auto="1"/>
      </font>
      <fill>
        <patternFill>
          <bgColor theme="0"/>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auto="1"/>
      </font>
      <fill>
        <patternFill>
          <bgColor theme="0"/>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auto="1"/>
      </font>
      <fill>
        <patternFill>
          <bgColor theme="0"/>
        </patternFill>
      </fill>
    </dxf>
    <dxf>
      <font>
        <color rgb="FFFF0000"/>
      </font>
      <fill>
        <patternFill patternType="none">
          <bgColor auto="1"/>
        </patternFill>
      </fill>
    </dxf>
    <dxf>
      <font>
        <color theme="9" tint="-0.24994659260841701"/>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
      <font>
        <color theme="9" tint="-0.24994659260841701"/>
      </font>
      <fill>
        <patternFill patternType="none">
          <bgColor auto="1"/>
        </patternFill>
      </fill>
    </dxf>
    <dxf>
      <font>
        <color auto="1"/>
      </font>
      <fill>
        <patternFill>
          <bgColor theme="0"/>
        </patternFill>
      </fill>
    </dxf>
    <dxf>
      <font>
        <color rgb="FFFF0000"/>
      </font>
      <fill>
        <patternFill patternType="none">
          <bgColor auto="1"/>
        </patternFill>
      </fill>
    </dxf>
    <dxf>
      <font>
        <color rgb="FFFF0000"/>
      </font>
      <fill>
        <patternFill patternType="none">
          <bgColor auto="1"/>
        </patternFill>
      </fill>
    </dxf>
    <dxf>
      <font>
        <color theme="9" tint="-0.24994659260841701"/>
      </font>
      <fill>
        <patternFill patternType="none">
          <bgColor auto="1"/>
        </patternFill>
      </fill>
    </dxf>
  </dxfs>
  <tableStyles count="0" defaultTableStyle="TableStyleMedium2" defaultPivotStyle="PivotStyleLight16"/>
  <colors>
    <mruColors>
      <color rgb="FFCCECFF"/>
      <color rgb="FFFFFF99"/>
      <color rgb="FFFFFF66"/>
      <color rgb="FF66CCFF"/>
      <color rgb="FF12BA3E"/>
      <color rgb="FF00CC00"/>
      <color rgb="FF33CC33"/>
      <color rgb="FFCCFFCC"/>
      <color rgb="FFFF9999"/>
      <color rgb="FFF2F4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043CE1-6F9B-40E5-BF5C-67229ECDDF0F}" name="Table1" displayName="Table1" ref="A4:W56" totalsRowShown="0" headerRowDxfId="100" tableBorderDxfId="124">
  <autoFilter ref="A4:W56" xr:uid="{95043CE1-6F9B-40E5-BF5C-67229ECDDF0F}">
    <filterColumn colId="0">
      <filters>
        <filter val="GERMANY"/>
      </filters>
    </filterColumn>
  </autoFilter>
  <tableColumns count="23">
    <tableColumn id="1" xr3:uid="{E1AA3BE4-CBDE-417D-9229-05541076BFE8}" name="COUNTRY " dataDxfId="123"/>
    <tableColumn id="2" xr3:uid="{45217CB1-748E-4D87-B37A-C1A6FB3513C6}" name="CLIENT" dataDxfId="122"/>
    <tableColumn id="3" xr3:uid="{FD0A3CF4-2B63-4157-9074-83E3E48D20AA}" name="MARCH TURNOVER 2024" dataDxfId="121" dataCellStyle="Comma"/>
    <tableColumn id="4" xr3:uid="{6033B42C-DB48-4D71-84FE-FFE6AAAAA544}" name="MARCH PLAN 2025" dataDxfId="120" dataCellStyle="Comma"/>
    <tableColumn id="5" xr3:uid="{52EA0A53-C310-4A87-832E-F836B31A3404}" name="MARCH 2025 ACTUAL INVIOCED " dataDxfId="119" dataCellStyle="Comma"/>
    <tableColumn id="6" xr3:uid="{7C721DC0-70D6-4F43-BFD1-3AC7ABB6DF80}" name="MARCH 2025 OPEN ORDERS" dataDxfId="118" dataCellStyle="Comma"/>
    <tableColumn id="7" xr3:uid="{C2E885B8-0CEE-4338-A647-1707282436FF}" name="MARCH ACTUAL       VS, LBE" dataDxfId="117" dataCellStyle="Comma">
      <calculatedColumnFormula>E5-I5</calculatedColumnFormula>
    </tableColumn>
    <tableColumn id="8" xr3:uid="{1316F3C3-F0BC-4F1D-85E2-C5DD8AEE245A}" name="MARCH ACTUAL VS, LBE % " dataDxfId="116" dataCellStyle="Percent">
      <calculatedColumnFormula>E5/I5-1</calculatedColumnFormula>
    </tableColumn>
    <tableColumn id="9" xr3:uid="{9A8F2746-5733-4839-A472-CC12A2FC1810}" name="LAST BEST ESTIMATION (LBE)" dataDxfId="115" dataCellStyle="Comma"/>
    <tableColumn id="10" xr3:uid="{01301FC3-52BE-46C8-BD93-27E9B8A9AD96}" name="LBE WEEK 9" dataDxfId="114" dataCellStyle="Comma"/>
    <tableColumn id="11" xr3:uid="{D47B4FAB-BAE5-44CC-8E3E-E8525A090F24}" name="LBE WEEK 10" dataDxfId="113" dataCellStyle="Comma"/>
    <tableColumn id="12" xr3:uid="{6A2DF324-56E1-4CF5-91B4-D35CF0F8D9CA}" name="LBE WEEK 11" dataDxfId="112" dataCellStyle="Comma"/>
    <tableColumn id="13" xr3:uid="{0D0158FD-EA49-4069-B806-639D8CAF38EB}" name="LBE WEEK 12" dataDxfId="111" dataCellStyle="Comma"/>
    <tableColumn id="14" xr3:uid="{450C1232-279D-4115-B49E-B31AD1BF8F14}" name="LBE WEEK 13" dataDxfId="110" dataCellStyle="Comma"/>
    <tableColumn id="15" xr3:uid="{824DE303-7E20-47A9-926B-456670F55F93}" name="LBE WEEK 14" dataDxfId="109" dataCellStyle="Comma"/>
    <tableColumn id="16" xr3:uid="{F3673B87-AADB-4A94-86FA-929D502E4DC0}" name="RETURNS/ CREDIT NOTE " dataDxfId="108" dataCellStyle="Comma"/>
    <tableColumn id="17" xr3:uid="{E243171E-40C5-42C0-B617-E57CB4A4A877}" name="LBE - RETURNS" dataDxfId="107" dataCellStyle="Comma">
      <calculatedColumnFormula>I5-P5</calculatedColumnFormula>
    </tableColumn>
    <tableColumn id="18" xr3:uid="{E2764A9D-7BC6-49F3-9D1F-0DC25E27B676}" name="LBE VS, 2024" dataDxfId="106" dataCellStyle="Comma">
      <calculatedColumnFormula>I5-C5</calculatedColumnFormula>
    </tableColumn>
    <tableColumn id="19" xr3:uid="{53225C1E-1B0C-4E93-946E-2CB32E985D4E}" name="LBE VS, 2024 % " dataDxfId="105" dataCellStyle="Percent">
      <calculatedColumnFormula>I5/C5-1</calculatedColumnFormula>
    </tableColumn>
    <tableColumn id="20" xr3:uid="{78EDA878-0F08-41F3-BFAE-7B52B97D8BF5}" name="LBE VS, PLAN " dataDxfId="104" dataCellStyle="Comma">
      <calculatedColumnFormula>I5-D5</calculatedColumnFormula>
    </tableColumn>
    <tableColumn id="21" xr3:uid="{3A3BA60F-8F08-45CF-97B1-D107208E4EFD}" name="LBE VS, PLAN %" dataDxfId="103" dataCellStyle="Percent">
      <calculatedColumnFormula>I5/D5-1</calculatedColumnFormula>
    </tableColumn>
    <tableColumn id="22" xr3:uid="{BEF7C011-1DA8-4EBA-95F9-D1BEFD724885}" name="LBE VS, PLAN - RETURNS" dataDxfId="102" dataCellStyle="Percent">
      <calculatedColumnFormula>Q5-D5</calculatedColumnFormula>
    </tableColumn>
    <tableColumn id="23" xr3:uid="{9EAF73B3-8F44-46E4-90AF-7B57BC6D9C0B}" name="LBE VS, PLAN % - RETURNS" dataDxfId="101" dataCellStyle="Percent">
      <calculatedColumnFormula>Q5/D5-1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7890F8-97D1-4749-ADCE-A13CACF1D683}" name="Table2" displayName="Table2" ref="A4:V56" totalsRowShown="0" headerRowDxfId="2" tableBorderDxfId="25">
  <autoFilter ref="A4:V56" xr:uid="{F97890F8-97D1-4749-ADCE-A13CACF1D683}">
    <filterColumn colId="0">
      <filters>
        <filter val="AUSTRIA"/>
        <filter val="GERMANY"/>
        <filter val="SWITZERLAND"/>
      </filters>
    </filterColumn>
  </autoFilter>
  <tableColumns count="22">
    <tableColumn id="1" xr3:uid="{D8E116CB-6037-4923-8D36-6DE42E96C782}" name="COUNTRY " dataDxfId="24"/>
    <tableColumn id="2" xr3:uid="{517246DB-E240-4151-8CF1-6102328825F3}" name="CLIENT" dataDxfId="23"/>
    <tableColumn id="3" xr3:uid="{5236E804-B015-4B60-808C-5773591EFA11}" name="APRIL TURNOVER 2024" dataDxfId="22" dataCellStyle="Comma"/>
    <tableColumn id="4" xr3:uid="{B8B5B3BA-155D-414A-8858-8E7703538FFE}" name="APRIL PLAN 2025" dataDxfId="21" dataCellStyle="Comma"/>
    <tableColumn id="5" xr3:uid="{E5FFE938-7FC6-412B-9AE3-BAFF091F2B7E}" name="APRIL 2025 ACTUAL INVIOCED " dataDxfId="20" dataCellStyle="Comma"/>
    <tableColumn id="6" xr3:uid="{A13BE1A6-13FD-4DEA-894D-CD28C3150579}" name="APRIL 2025 OPEN ORDERS" dataDxfId="19" dataCellStyle="Comma"/>
    <tableColumn id="7" xr3:uid="{FE20DAA5-9097-41AD-BEA5-E470ACB56CFE}" name="APRIL ACTUAL       VS. LBE" dataDxfId="18" dataCellStyle="Comma">
      <calculatedColumnFormula>E5-I5</calculatedColumnFormula>
    </tableColumn>
    <tableColumn id="8" xr3:uid="{95C4A5DA-3F60-46BE-9420-0708A22BE140}" name="APRIL ACTUAL VS. LBE % " dataDxfId="17" dataCellStyle="Percent">
      <calculatedColumnFormula>E5/I5-1</calculatedColumnFormula>
    </tableColumn>
    <tableColumn id="9" xr3:uid="{7C4CF1FF-F78D-464B-9C90-3B57A39D0C48}" name="LAST BEST ESTIMATION (LBE)" dataDxfId="16" dataCellStyle="Comma"/>
    <tableColumn id="10" xr3:uid="{BFC6EA1E-8776-4645-84C6-0FDCCD8624E0}" name="LBE WEEK 14" dataDxfId="15" dataCellStyle="Comma"/>
    <tableColumn id="11" xr3:uid="{4DBD6A92-7EA6-49C8-933C-02818FA10619}" name="LBE WEEK 15" dataDxfId="14" dataCellStyle="Comma"/>
    <tableColumn id="12" xr3:uid="{2A293217-369E-442B-9952-CEC5790D1ADB}" name="LBE WEEK 16" dataDxfId="13" dataCellStyle="Comma"/>
    <tableColumn id="13" xr3:uid="{3CD4448A-39E4-439C-9113-99352A3DE5C7}" name="LBE WEEK 17" dataDxfId="12" dataCellStyle="Comma"/>
    <tableColumn id="14" xr3:uid="{CBFF7843-0BA4-4920-9F66-BAB005B8C69F}" name="LBE WEEK 18" dataDxfId="11" dataCellStyle="Comma"/>
    <tableColumn id="15" xr3:uid="{F16D94A3-B3F0-4016-8D1E-C080E581BB1E}" name="RETURNS/CREDIT NOTE" dataDxfId="10" dataCellStyle="Comma"/>
    <tableColumn id="16" xr3:uid="{A7ADDCF2-730E-4AB8-83DB-43EC8F9F7A71}" name="LBE - RETURNS" dataDxfId="9" dataCellStyle="Comma">
      <calculatedColumnFormula>I5-O5</calculatedColumnFormula>
    </tableColumn>
    <tableColumn id="17" xr3:uid="{B1D2D9BD-AE26-4916-B66B-A7F8C4B77930}" name="LBE VS. 2024" dataDxfId="8" dataCellStyle="Comma">
      <calculatedColumnFormula>I5-C5</calculatedColumnFormula>
    </tableColumn>
    <tableColumn id="18" xr3:uid="{E374CB01-3258-4E86-B2A7-D63B10A062FA}" name="LBE VS. 2024 % " dataDxfId="7" dataCellStyle="Percent">
      <calculatedColumnFormula>I5/C5-1</calculatedColumnFormula>
    </tableColumn>
    <tableColumn id="19" xr3:uid="{5F29056F-8E2F-419D-98B8-24C142C78D55}" name="LBE VS. PLAN " dataDxfId="6" dataCellStyle="Comma">
      <calculatedColumnFormula>I5-D5</calculatedColumnFormula>
    </tableColumn>
    <tableColumn id="20" xr3:uid="{983BFEA2-77C4-4320-8556-9A0F39669458}" name="LBE VS. PLAN %" dataDxfId="5" dataCellStyle="Percent">
      <calculatedColumnFormula>I5/D5-1</calculatedColumnFormula>
    </tableColumn>
    <tableColumn id="21" xr3:uid="{FB6BB493-7658-4119-A199-F6AF8BA5A98C}" name="LBE VS. PLAN - RETURNS" dataDxfId="4" dataCellStyle="Percent">
      <calculatedColumnFormula>P5-D5</calculatedColumnFormula>
    </tableColumn>
    <tableColumn id="22" xr3:uid="{AD56A0F0-6A63-4FF9-8111-E67BCE0184CE}" name="LBE VS. PLAN % - RETURNS" dataDxfId="3" dataCellStyle="Percent">
      <calculatedColumnFormula>P5/D5-1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B63504-09D9-49C8-9A45-EAC433747AEB}" name="Table4" displayName="Table4" ref="A4:AH499" totalsRowShown="0" headerRowDxfId="0" tableBorderDxfId="1">
  <autoFilter ref="A4:AH499" xr:uid="{8CB63504-09D9-49C8-9A45-EAC433747AEB}">
    <filterColumn colId="0">
      <filters>
        <filter val="AUSTRIA"/>
        <filter val="GERMANY"/>
        <filter val="SWITZERLAND"/>
      </filters>
    </filterColumn>
  </autoFilter>
  <tableColumns count="34">
    <tableColumn id="1" xr3:uid="{DB8C30EE-751F-49A0-B3CA-5915E9C4AB6B}" name="COUNTRY "/>
    <tableColumn id="2" xr3:uid="{95051F21-F412-499D-A73A-B52DA3423187}" name="CLIENT"/>
    <tableColumn id="3" xr3:uid="{8F8E22E7-BF38-4051-B874-DC4EE3F59BC6}" name="Column1"/>
    <tableColumn id="4" xr3:uid="{183EC29E-12CE-42BF-A3D1-022038B1B909}" name="JANUARY"/>
    <tableColumn id="5" xr3:uid="{1A24F04D-12C2-4243-82FA-2F7DCEED81EB}" name="FEBRUARY "/>
    <tableColumn id="6" xr3:uid="{2443818E-49C8-4287-A0B3-AD5F170E61A6}" name="MARCH "/>
    <tableColumn id="7" xr3:uid="{25F2CA58-6F0C-473B-AE9F-4539EFF1AE3A}" name="Q1"/>
    <tableColumn id="8" xr3:uid="{D15A1B67-4254-420C-A0DA-AA2C94926D6C}" name="APRIL "/>
    <tableColumn id="9" xr3:uid="{9C6AC7E4-084A-4C50-941E-17D85167B855}" name="MAY "/>
    <tableColumn id="10" xr3:uid="{664CFB2C-1904-4737-AAD7-D26358ADBEDC}" name="JUNE "/>
    <tableColumn id="11" xr3:uid="{7ACFF16F-4773-4340-851A-940884141A7F}" name="Q2"/>
    <tableColumn id="12" xr3:uid="{E0A48220-FEB0-4EA9-A2BF-0EB66C172CAE}" name="H1"/>
    <tableColumn id="13" xr3:uid="{2426E557-5AC9-4358-AD47-C63813DFBD95}" name="JULY "/>
    <tableColumn id="14" xr3:uid="{123F1E5F-98AD-4F1F-B0A6-97F60D1C085D}" name="AUGUST "/>
    <tableColumn id="15" xr3:uid="{8B75BF7F-77EB-496B-9A17-6072479D0A4F}" name="SEPTEMBER "/>
    <tableColumn id="16" xr3:uid="{FD77137D-0630-4EBD-BF93-F06D99E639E4}" name="Q3"/>
    <tableColumn id="17" xr3:uid="{BF3A9051-FEDF-48EC-A55B-C5BC3A2E0353}" name="OCTOBER "/>
    <tableColumn id="18" xr3:uid="{3627BFEE-08C7-4850-A47B-B18AD4185954}" name="NOVEMBER "/>
    <tableColumn id="19" xr3:uid="{08E4BB34-0DE0-4E4D-A874-E07E1C6AFA31}" name="DECEMBER "/>
    <tableColumn id="20" xr3:uid="{8D98EA69-BB3C-4E39-A2F8-B720BB44CA9F}" name="Q4"/>
    <tableColumn id="21" xr3:uid="{C348FD44-BCED-4AD4-8B47-03AED519E6AF}" name="H2"/>
    <tableColumn id="22" xr3:uid="{0F0EBEB7-EAAC-4F83-BABA-531BF054933D}" name="TOTAL"/>
    <tableColumn id="23" xr3:uid="{DF354F3B-48E9-4A0E-8F0C-C5511F74AC9C}" name="AFTER 1M"/>
    <tableColumn id="24" xr3:uid="{3F3FC698-1E65-4F1A-8C6E-389C8148BF07}" name="AFTER 2M"/>
    <tableColumn id="25" xr3:uid="{9F018022-2D46-4F4A-832A-F0A2A89DC290}" name="AFTER 3M"/>
    <tableColumn id="26" xr3:uid="{5EC1EC32-ED8C-4896-B9BC-E4716FBBC39C}" name="AFTER 4M"/>
    <tableColumn id="27" xr3:uid="{2F3938CE-3DF7-4F0B-958D-9F3F928AC0D0}" name="AFTER 5M"/>
    <tableColumn id="28" xr3:uid="{CE0F9ABD-9A1A-4EF5-806B-A0738362FC86}" name="AFTER 6 M"/>
    <tableColumn id="29" xr3:uid="{63F396F6-B7FE-4AA9-A468-9EB90F6910AE}" name="AFTER 7 M"/>
    <tableColumn id="30" xr3:uid="{74DE1DBE-388E-470D-9B44-C6161A0B87CB}" name="AFTER 8M"/>
    <tableColumn id="31" xr3:uid="{0FA2FBFB-F8E3-44EB-85AA-0523D68C2B29}" name="AFTER 9M"/>
    <tableColumn id="32" xr3:uid="{B53372A2-3F2A-456A-A38F-33B870BA563A}" name="AFTER 10M"/>
    <tableColumn id="33" xr3:uid="{B554F3D4-2588-4B7C-8EE5-16973E9CE18D}" name="AFTER 11M"/>
    <tableColumn id="34" xr3:uid="{E53F31AA-4BA0-4744-B12C-4B88CDB45267}" name="AFTER 12M"/>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CB1D8-9686-4782-9D59-495A7EC4502B}">
  <dimension ref="A1:AM61"/>
  <sheetViews>
    <sheetView zoomScale="50" zoomScaleNormal="50" workbookViewId="0">
      <pane xSplit="2" ySplit="4" topLeftCell="C11" activePane="bottomRight" state="frozen"/>
      <selection pane="topRight"/>
      <selection pane="bottomLeft"/>
      <selection pane="bottomRight" activeCell="F4" sqref="F4"/>
    </sheetView>
  </sheetViews>
  <sheetFormatPr defaultColWidth="9.44140625" defaultRowHeight="14.4" outlineLevelRow="1" outlineLevelCol="1" x14ac:dyDescent="0.3"/>
  <cols>
    <col min="1" max="1" width="30.109375" style="137" bestFit="1" customWidth="1"/>
    <col min="2" max="2" width="52.6640625" style="137" customWidth="1"/>
    <col min="3" max="3" width="39.21875" style="104" customWidth="1"/>
    <col min="4" max="4" width="31.109375" customWidth="1"/>
    <col min="5" max="5" width="50.5546875" customWidth="1"/>
    <col min="6" max="6" width="44.44140625" customWidth="1"/>
    <col min="7" max="7" width="16.77734375" hidden="1" customWidth="1"/>
    <col min="8" max="8" width="19" hidden="1" customWidth="1"/>
    <col min="9" max="9" width="43.6640625" style="127" customWidth="1"/>
    <col min="10" max="10" width="17.77734375" hidden="1" customWidth="1" outlineLevel="1"/>
    <col min="11" max="15" width="19.77734375" hidden="1" customWidth="1" outlineLevel="1"/>
    <col min="16" max="16" width="38.33203125" style="127" customWidth="1" collapsed="1"/>
    <col min="17" max="17" width="24.44140625" style="853" customWidth="1"/>
    <col min="18" max="18" width="21.44140625" customWidth="1"/>
    <col min="19" max="19" width="25.5546875" customWidth="1"/>
    <col min="20" max="20" width="23.6640625" customWidth="1"/>
    <col min="21" max="21" width="26.109375" customWidth="1"/>
    <col min="22" max="22" width="38.88671875" customWidth="1"/>
    <col min="23" max="23" width="42.21875" customWidth="1"/>
    <col min="24" max="24" width="255.77734375" bestFit="1" customWidth="1"/>
    <col min="25" max="25" width="21.21875" bestFit="1" customWidth="1"/>
    <col min="26" max="26" width="19.5546875" bestFit="1" customWidth="1"/>
    <col min="27" max="28" width="21" bestFit="1" customWidth="1"/>
    <col min="29" max="29" width="5.44140625" customWidth="1"/>
    <col min="30" max="30" width="18.44140625" bestFit="1" customWidth="1"/>
    <col min="31" max="35" width="20.44140625" bestFit="1" customWidth="1"/>
    <col min="36" max="36" width="14.88671875" bestFit="1" customWidth="1"/>
  </cols>
  <sheetData>
    <row r="1" spans="1:36" ht="15" thickBot="1" x14ac:dyDescent="0.35"/>
    <row r="2" spans="1:36" ht="21.6" thickBot="1" x14ac:dyDescent="0.35">
      <c r="A2" s="1"/>
      <c r="B2" s="839"/>
      <c r="C2" s="1"/>
      <c r="D2" s="2"/>
      <c r="E2" s="2"/>
      <c r="F2" s="2"/>
      <c r="G2" s="2"/>
      <c r="H2" s="2"/>
      <c r="I2" s="210"/>
      <c r="J2" s="1"/>
      <c r="K2" s="1"/>
      <c r="L2" s="1"/>
      <c r="M2" s="1"/>
      <c r="N2" s="1"/>
      <c r="O2" s="1"/>
      <c r="P2" s="210"/>
      <c r="Q2" s="854"/>
      <c r="R2" s="1"/>
      <c r="S2" s="2"/>
      <c r="T2" s="874"/>
      <c r="U2" s="875"/>
      <c r="V2" s="2"/>
      <c r="W2" s="2"/>
      <c r="X2" s="2"/>
      <c r="Y2" s="2"/>
      <c r="Z2" s="2"/>
      <c r="AA2" s="2"/>
      <c r="AB2" s="2"/>
      <c r="AC2" s="2"/>
      <c r="AD2" s="895" t="s">
        <v>167</v>
      </c>
      <c r="AE2" s="896"/>
      <c r="AF2" s="896"/>
      <c r="AG2" s="896"/>
      <c r="AH2" s="896"/>
      <c r="AI2" s="896"/>
      <c r="AJ2" s="897"/>
    </row>
    <row r="3" spans="1:36" s="528" customFormat="1" ht="47.4" thickBot="1" x14ac:dyDescent="0.5">
      <c r="A3" s="514"/>
      <c r="B3" s="816"/>
      <c r="C3" s="514"/>
      <c r="D3" s="514"/>
      <c r="E3" s="513" t="s">
        <v>167</v>
      </c>
      <c r="F3" s="514"/>
      <c r="G3" s="514"/>
      <c r="H3" s="514"/>
      <c r="I3" s="513" t="s">
        <v>167</v>
      </c>
      <c r="J3" s="514"/>
      <c r="K3" s="514"/>
      <c r="L3" s="514"/>
      <c r="M3" s="514"/>
      <c r="N3" s="514"/>
      <c r="O3" s="514"/>
      <c r="P3" s="513" t="s">
        <v>167</v>
      </c>
      <c r="Q3" s="514"/>
      <c r="R3" s="514"/>
      <c r="S3" s="514"/>
      <c r="T3" s="874"/>
      <c r="U3" s="887"/>
      <c r="V3" s="514"/>
      <c r="W3" s="514"/>
      <c r="X3" s="513" t="s">
        <v>167</v>
      </c>
      <c r="Y3" s="513" t="s">
        <v>167</v>
      </c>
      <c r="Z3" s="514"/>
      <c r="AA3" s="514"/>
      <c r="AB3" s="514"/>
      <c r="AC3" s="514"/>
      <c r="AD3" s="903" t="s">
        <v>168</v>
      </c>
      <c r="AE3" s="904"/>
      <c r="AF3" s="904"/>
      <c r="AG3" s="904"/>
      <c r="AH3" s="905"/>
      <c r="AI3" s="905"/>
      <c r="AJ3" s="906"/>
    </row>
    <row r="4" spans="1:36" ht="82.8" customHeight="1" thickBot="1" x14ac:dyDescent="0.35">
      <c r="A4" s="917" t="s">
        <v>1</v>
      </c>
      <c r="B4" s="918" t="s">
        <v>2</v>
      </c>
      <c r="C4" s="919" t="s">
        <v>262</v>
      </c>
      <c r="D4" s="920" t="s">
        <v>263</v>
      </c>
      <c r="E4" s="921" t="s">
        <v>264</v>
      </c>
      <c r="F4" s="921" t="s">
        <v>265</v>
      </c>
      <c r="G4" s="922" t="s">
        <v>266</v>
      </c>
      <c r="H4" s="923" t="s">
        <v>267</v>
      </c>
      <c r="I4" s="924" t="s">
        <v>175</v>
      </c>
      <c r="J4" s="925" t="s">
        <v>236</v>
      </c>
      <c r="K4" s="925" t="s">
        <v>268</v>
      </c>
      <c r="L4" s="925" t="s">
        <v>269</v>
      </c>
      <c r="M4" s="925" t="s">
        <v>270</v>
      </c>
      <c r="N4" s="925" t="s">
        <v>271</v>
      </c>
      <c r="O4" s="925" t="s">
        <v>272</v>
      </c>
      <c r="P4" s="926" t="s">
        <v>273</v>
      </c>
      <c r="Q4" s="927" t="s">
        <v>182</v>
      </c>
      <c r="R4" s="928" t="s">
        <v>274</v>
      </c>
      <c r="S4" s="929" t="s">
        <v>275</v>
      </c>
      <c r="T4" s="930" t="s">
        <v>276</v>
      </c>
      <c r="U4" s="931" t="s">
        <v>277</v>
      </c>
      <c r="V4" s="932" t="s">
        <v>278</v>
      </c>
      <c r="W4" s="931" t="s">
        <v>279</v>
      </c>
      <c r="X4" s="35" t="s">
        <v>189</v>
      </c>
      <c r="Y4" s="35" t="s">
        <v>190</v>
      </c>
      <c r="Z4" s="35" t="s">
        <v>191</v>
      </c>
      <c r="AA4" s="320" t="s">
        <v>280</v>
      </c>
      <c r="AB4" s="319" t="s">
        <v>281</v>
      </c>
      <c r="AC4" s="294"/>
      <c r="AD4" s="5" t="s">
        <v>236</v>
      </c>
      <c r="AE4" s="6" t="s">
        <v>268</v>
      </c>
      <c r="AF4" s="6" t="s">
        <v>269</v>
      </c>
      <c r="AG4" s="6" t="s">
        <v>270</v>
      </c>
      <c r="AH4" s="6" t="s">
        <v>271</v>
      </c>
      <c r="AI4" s="6" t="s">
        <v>272</v>
      </c>
      <c r="AJ4" s="15" t="s">
        <v>21</v>
      </c>
    </row>
    <row r="5" spans="1:36" ht="36" hidden="1" customHeight="1" outlineLevel="1" thickBot="1" x14ac:dyDescent="0.35">
      <c r="A5" s="907" t="s">
        <v>34</v>
      </c>
      <c r="B5" s="884" t="s">
        <v>35</v>
      </c>
      <c r="C5" s="195">
        <f>'MARCH ''25 PLN'!C5/4.29</f>
        <v>20766.694638694637</v>
      </c>
      <c r="D5" s="195">
        <f>'MARCH ''25 PLN'!D5/4.29</f>
        <v>23298.601738746049</v>
      </c>
      <c r="E5" s="195">
        <f>'MARCH ''25 PLN'!E5/4.29</f>
        <v>33013.606060606056</v>
      </c>
      <c r="F5" s="811"/>
      <c r="G5" s="273">
        <f>E5-I5</f>
        <v>-108614.76393939395</v>
      </c>
      <c r="H5" s="31">
        <f t="shared" ref="H5:H56" si="0">E5/I5-1</f>
        <v>-0.76689976689976691</v>
      </c>
      <c r="I5" s="211">
        <v>141628.37</v>
      </c>
      <c r="J5" s="693">
        <v>99951.001459220555</v>
      </c>
      <c r="K5" s="693">
        <v>150158.31</v>
      </c>
      <c r="L5" s="693">
        <v>120189.65</v>
      </c>
      <c r="M5" s="693">
        <v>121690.36</v>
      </c>
      <c r="N5" s="693">
        <v>121690.36</v>
      </c>
      <c r="O5" s="693">
        <v>141628.37</v>
      </c>
      <c r="P5" s="211"/>
      <c r="Q5" s="855">
        <f>I5-P5</f>
        <v>141628.37</v>
      </c>
      <c r="R5" s="273">
        <f t="shared" ref="R5:R56" si="1">I5-C5</f>
        <v>120861.67536130536</v>
      </c>
      <c r="S5" s="9">
        <f t="shared" ref="S5:S56" si="2">I5/C5-1</f>
        <v>5.8199765279980324</v>
      </c>
      <c r="T5" s="273">
        <f t="shared" ref="T5:T56" si="3">I5-D5</f>
        <v>118329.76826125395</v>
      </c>
      <c r="U5" s="31">
        <f t="shared" ref="U5:U56" si="4">I5/D5-1</f>
        <v>5.0788356137471178</v>
      </c>
      <c r="V5" s="559">
        <f>Q5-D5</f>
        <v>118329.76826125395</v>
      </c>
      <c r="W5" s="31">
        <f>Q5/D5-1</f>
        <v>5.0788356137471178</v>
      </c>
      <c r="X5" s="845" t="s">
        <v>285</v>
      </c>
      <c r="Y5" s="171"/>
      <c r="Z5" s="192">
        <f>I5+Y5</f>
        <v>141628.37</v>
      </c>
      <c r="AA5" s="273">
        <f t="shared" ref="AA5:AA56" si="5">Z5-D5-P5</f>
        <v>118329.76826125395</v>
      </c>
      <c r="AB5" s="9">
        <f t="shared" ref="AB5:AB56" si="6">(Z5-P5)/D5-1</f>
        <v>5.0788356137471178</v>
      </c>
      <c r="AC5" s="16"/>
      <c r="AD5" s="20"/>
      <c r="AE5" s="21"/>
      <c r="AF5" s="21"/>
      <c r="AG5" s="21"/>
      <c r="AH5" s="40"/>
      <c r="AI5" s="40"/>
      <c r="AJ5" s="22">
        <f t="shared" ref="AJ5:AJ15" si="7">SUM(AD5:AI5)</f>
        <v>0</v>
      </c>
    </row>
    <row r="6" spans="1:36" ht="36" hidden="1" customHeight="1" outlineLevel="1" thickBot="1" x14ac:dyDescent="0.35">
      <c r="A6" s="105" t="s">
        <v>34</v>
      </c>
      <c r="B6" s="37" t="s">
        <v>45</v>
      </c>
      <c r="C6" s="195">
        <f>'MARCH ''25 PLN'!C6/4.29</f>
        <v>29824.977086247087</v>
      </c>
      <c r="D6" s="195">
        <f>'MARCH ''25 PLN'!D6/4.29</f>
        <v>30774.059804510369</v>
      </c>
      <c r="E6" s="161">
        <v>109420.3499</v>
      </c>
      <c r="F6" s="161"/>
      <c r="G6" s="230">
        <f t="shared" ref="G6:G56" si="8">E6-I6</f>
        <v>0</v>
      </c>
      <c r="H6" s="32">
        <f t="shared" si="0"/>
        <v>0</v>
      </c>
      <c r="I6" s="161">
        <v>109420.3499</v>
      </c>
      <c r="J6" s="694">
        <v>133000</v>
      </c>
      <c r="K6" s="694">
        <v>114918.79000000001</v>
      </c>
      <c r="L6" s="694">
        <v>86191.310200000007</v>
      </c>
      <c r="M6" s="694">
        <v>97738.080400000006</v>
      </c>
      <c r="N6" s="694">
        <v>97738.080400000006</v>
      </c>
      <c r="O6" s="694">
        <v>109420.3499</v>
      </c>
      <c r="P6" s="212"/>
      <c r="Q6" s="856">
        <f t="shared" ref="Q6:Q56" si="9">I6-P6</f>
        <v>109420.3499</v>
      </c>
      <c r="R6" s="230">
        <f t="shared" si="1"/>
        <v>79595.372813752911</v>
      </c>
      <c r="S6" s="10">
        <f t="shared" si="2"/>
        <v>2.6687488336900009</v>
      </c>
      <c r="T6" s="230">
        <f t="shared" si="3"/>
        <v>78646.290095489632</v>
      </c>
      <c r="U6" s="32">
        <f t="shared" si="4"/>
        <v>2.5556033423956275</v>
      </c>
      <c r="V6" s="560">
        <f>Q6-D6</f>
        <v>78646.290095489632</v>
      </c>
      <c r="W6" s="32">
        <f t="shared" ref="W6:W56" si="10">Q6/D6-1</f>
        <v>2.5556033423956275</v>
      </c>
      <c r="X6" s="167" t="s">
        <v>282</v>
      </c>
      <c r="Y6" s="172"/>
      <c r="Z6" s="181">
        <f t="shared" ref="Z6:Z56" si="11">I6+Y6</f>
        <v>109420.3499</v>
      </c>
      <c r="AA6" s="230">
        <f t="shared" si="5"/>
        <v>78646.290095489632</v>
      </c>
      <c r="AB6" s="10">
        <f t="shared" si="6"/>
        <v>2.5556033423956275</v>
      </c>
      <c r="AC6" s="16"/>
      <c r="AD6" s="19">
        <v>2918.79</v>
      </c>
      <c r="AE6" s="17">
        <v>16514.22</v>
      </c>
      <c r="AF6" s="17">
        <v>29305.070400000001</v>
      </c>
      <c r="AG6" s="17">
        <v>27885.2798</v>
      </c>
      <c r="AH6" s="3">
        <v>28291.119900000002</v>
      </c>
      <c r="AI6" s="41">
        <v>3863.5399000000002</v>
      </c>
      <c r="AJ6" s="18">
        <f t="shared" si="7"/>
        <v>108778.02000000002</v>
      </c>
    </row>
    <row r="7" spans="1:36" ht="36" hidden="1" customHeight="1" outlineLevel="1" thickBot="1" x14ac:dyDescent="0.35">
      <c r="A7" s="105" t="s">
        <v>46</v>
      </c>
      <c r="B7" s="876" t="s">
        <v>47</v>
      </c>
      <c r="C7" s="195">
        <f>'MARCH ''25 PLN'!C7/4.29</f>
        <v>8958.3055011654997</v>
      </c>
      <c r="D7" s="195">
        <f>'MARCH ''25 PLN'!D7/4.29</f>
        <v>11655.011655011655</v>
      </c>
      <c r="E7" s="161">
        <v>53940.99</v>
      </c>
      <c r="F7" s="812"/>
      <c r="G7" s="230">
        <f t="shared" si="8"/>
        <v>0</v>
      </c>
      <c r="H7" s="32">
        <f t="shared" si="0"/>
        <v>0</v>
      </c>
      <c r="I7" s="212">
        <v>53940.99</v>
      </c>
      <c r="J7" s="694">
        <v>50000</v>
      </c>
      <c r="K7" s="694">
        <v>68566.58</v>
      </c>
      <c r="L7" s="694">
        <v>57925.22</v>
      </c>
      <c r="M7" s="694">
        <v>57532</v>
      </c>
      <c r="N7" s="694">
        <v>57532</v>
      </c>
      <c r="O7" s="694">
        <v>53940.99</v>
      </c>
      <c r="P7" s="212"/>
      <c r="Q7" s="856">
        <f t="shared" si="9"/>
        <v>53940.99</v>
      </c>
      <c r="R7" s="230">
        <f t="shared" si="1"/>
        <v>44982.684498834496</v>
      </c>
      <c r="S7" s="10">
        <f t="shared" si="2"/>
        <v>5.0213385213288531</v>
      </c>
      <c r="T7" s="230">
        <f t="shared" si="3"/>
        <v>42285.97834498834</v>
      </c>
      <c r="U7" s="32">
        <f t="shared" si="4"/>
        <v>3.6281369420000003</v>
      </c>
      <c r="V7" s="560">
        <f t="shared" ref="V7:V16" si="12">Q7-D7</f>
        <v>42285.97834498834</v>
      </c>
      <c r="W7" s="32">
        <f t="shared" si="10"/>
        <v>3.6281369420000003</v>
      </c>
      <c r="X7" s="845" t="s">
        <v>285</v>
      </c>
      <c r="Y7" s="172"/>
      <c r="Z7" s="181">
        <f t="shared" si="11"/>
        <v>53940.99</v>
      </c>
      <c r="AA7" s="230">
        <f t="shared" si="5"/>
        <v>42285.97834498834</v>
      </c>
      <c r="AB7" s="10">
        <f t="shared" si="6"/>
        <v>3.6281369420000003</v>
      </c>
      <c r="AC7" s="16"/>
      <c r="AD7" s="19"/>
      <c r="AE7" s="17"/>
      <c r="AF7" s="17"/>
      <c r="AG7" s="17"/>
      <c r="AH7" s="41"/>
      <c r="AI7" s="41"/>
      <c r="AJ7" s="18">
        <f t="shared" si="7"/>
        <v>0</v>
      </c>
    </row>
    <row r="8" spans="1:36" ht="36" hidden="1" customHeight="1" outlineLevel="1" thickBot="1" x14ac:dyDescent="0.35">
      <c r="A8" s="105" t="s">
        <v>46</v>
      </c>
      <c r="B8" s="37" t="s">
        <v>195</v>
      </c>
      <c r="C8" s="195">
        <f>'MARCH ''25 PLN'!C8/4.29</f>
        <v>17046.864801864802</v>
      </c>
      <c r="D8" s="195">
        <f>'MARCH ''25 PLN'!D8/4.29</f>
        <v>23156.834028826466</v>
      </c>
      <c r="E8" s="212">
        <v>94172.202999999994</v>
      </c>
      <c r="F8" s="161"/>
      <c r="G8" s="230">
        <f t="shared" si="8"/>
        <v>0</v>
      </c>
      <c r="H8" s="32">
        <f t="shared" si="0"/>
        <v>0</v>
      </c>
      <c r="I8" s="212">
        <v>94172.202999999994</v>
      </c>
      <c r="J8" s="694">
        <v>99440</v>
      </c>
      <c r="K8" s="694">
        <v>99440</v>
      </c>
      <c r="L8" s="694">
        <v>99440</v>
      </c>
      <c r="M8" s="694">
        <v>91524</v>
      </c>
      <c r="N8" s="694">
        <v>91524</v>
      </c>
      <c r="O8" s="694">
        <v>94172.202999999994</v>
      </c>
      <c r="P8" s="212"/>
      <c r="Q8" s="856">
        <f t="shared" si="9"/>
        <v>94172.202999999994</v>
      </c>
      <c r="R8" s="230">
        <f t="shared" si="1"/>
        <v>77125.338198135199</v>
      </c>
      <c r="S8" s="10">
        <f t="shared" si="2"/>
        <v>4.5243121884616722</v>
      </c>
      <c r="T8" s="230">
        <f t="shared" si="3"/>
        <v>71015.368971173535</v>
      </c>
      <c r="U8" s="32">
        <f t="shared" si="4"/>
        <v>3.0667132166154936</v>
      </c>
      <c r="V8" s="560">
        <f t="shared" si="12"/>
        <v>71015.368971173535</v>
      </c>
      <c r="W8" s="32">
        <f t="shared" si="10"/>
        <v>3.0667132166154936</v>
      </c>
      <c r="X8" s="167" t="s">
        <v>283</v>
      </c>
      <c r="Y8" s="172"/>
      <c r="Z8" s="181">
        <f t="shared" si="11"/>
        <v>94172.202999999994</v>
      </c>
      <c r="AA8" s="230">
        <f t="shared" si="5"/>
        <v>71015.368971173535</v>
      </c>
      <c r="AB8" s="10">
        <f t="shared" si="6"/>
        <v>3.0667132166154936</v>
      </c>
      <c r="AC8" s="16"/>
      <c r="AD8" s="19">
        <v>6253</v>
      </c>
      <c r="AE8" s="17">
        <v>18866</v>
      </c>
      <c r="AF8" s="17">
        <v>18335</v>
      </c>
      <c r="AG8" s="17">
        <v>25594</v>
      </c>
      <c r="AH8" s="41">
        <v>22868</v>
      </c>
      <c r="AI8" s="41">
        <v>2253</v>
      </c>
      <c r="AJ8" s="18">
        <f>SUM(AD8:AI8)</f>
        <v>94169</v>
      </c>
    </row>
    <row r="9" spans="1:36" ht="36" hidden="1" customHeight="1" outlineLevel="1" thickBot="1" x14ac:dyDescent="0.35">
      <c r="A9" s="908" t="s">
        <v>49</v>
      </c>
      <c r="B9" s="885" t="s">
        <v>197</v>
      </c>
      <c r="C9" s="195">
        <f>'MARCH ''25 PLN'!C9/4.29</f>
        <v>2843.8857808857811</v>
      </c>
      <c r="D9" s="195">
        <f>'MARCH ''25 PLN'!D9/4.29</f>
        <v>2331.0023310023312</v>
      </c>
      <c r="E9" s="184">
        <v>13981.56</v>
      </c>
      <c r="F9" s="814"/>
      <c r="G9" s="230">
        <f t="shared" si="8"/>
        <v>0</v>
      </c>
      <c r="H9" s="32">
        <f t="shared" si="0"/>
        <v>0</v>
      </c>
      <c r="I9" s="212">
        <v>13981.56</v>
      </c>
      <c r="J9" s="694">
        <v>10000</v>
      </c>
      <c r="K9" s="694">
        <v>12869.71</v>
      </c>
      <c r="L9" s="694">
        <v>8417.27</v>
      </c>
      <c r="M9" s="694">
        <v>9199.51</v>
      </c>
      <c r="N9" s="694">
        <v>9199.51</v>
      </c>
      <c r="O9" s="694">
        <v>13981.56</v>
      </c>
      <c r="P9" s="213"/>
      <c r="Q9" s="857">
        <f t="shared" si="9"/>
        <v>13981.56</v>
      </c>
      <c r="R9" s="230">
        <f t="shared" si="1"/>
        <v>11137.674219114218</v>
      </c>
      <c r="S9" s="10">
        <f t="shared" si="2"/>
        <v>3.9163577855244185</v>
      </c>
      <c r="T9" s="230">
        <f t="shared" si="3"/>
        <v>11650.557668997668</v>
      </c>
      <c r="U9" s="32">
        <f t="shared" si="4"/>
        <v>4.9980892399999997</v>
      </c>
      <c r="V9" s="560">
        <f t="shared" si="12"/>
        <v>11650.557668997668</v>
      </c>
      <c r="W9" s="32">
        <f t="shared" si="10"/>
        <v>4.9980892399999997</v>
      </c>
      <c r="X9" s="845" t="s">
        <v>285</v>
      </c>
      <c r="Y9" s="173"/>
      <c r="Z9" s="181">
        <f t="shared" si="11"/>
        <v>13981.56</v>
      </c>
      <c r="AA9" s="230">
        <f t="shared" si="5"/>
        <v>11650.557668997668</v>
      </c>
      <c r="AB9" s="10">
        <f t="shared" si="6"/>
        <v>4.9980892399999997</v>
      </c>
      <c r="AC9" s="16"/>
      <c r="AD9" s="24"/>
      <c r="AE9" s="25"/>
      <c r="AF9" s="25"/>
      <c r="AG9" s="25"/>
      <c r="AH9" s="42"/>
      <c r="AI9" s="42"/>
      <c r="AJ9" s="18">
        <f t="shared" si="7"/>
        <v>0</v>
      </c>
    </row>
    <row r="10" spans="1:36" ht="36" hidden="1" customHeight="1" outlineLevel="1" thickBot="1" x14ac:dyDescent="0.35">
      <c r="A10" s="909" t="s">
        <v>49</v>
      </c>
      <c r="B10" s="38" t="s">
        <v>51</v>
      </c>
      <c r="C10" s="195">
        <f>'MARCH ''25 PLN'!C10/4.29</f>
        <v>11176.924335664336</v>
      </c>
      <c r="D10" s="195">
        <f>'MARCH ''25 PLN'!D10/4.29</f>
        <v>14024.517307253926</v>
      </c>
      <c r="E10" s="162">
        <v>78138.196400000001</v>
      </c>
      <c r="F10" s="162"/>
      <c r="G10" s="274">
        <f t="shared" si="8"/>
        <v>0</v>
      </c>
      <c r="H10" s="33">
        <f t="shared" si="0"/>
        <v>0</v>
      </c>
      <c r="I10" s="162">
        <v>78138.196400000001</v>
      </c>
      <c r="J10" s="695">
        <v>61000</v>
      </c>
      <c r="K10" s="695">
        <v>61000</v>
      </c>
      <c r="L10" s="695">
        <v>61000</v>
      </c>
      <c r="M10" s="695">
        <v>61000</v>
      </c>
      <c r="N10" s="695">
        <v>61000</v>
      </c>
      <c r="O10" s="695">
        <v>78138.196400000001</v>
      </c>
      <c r="P10" s="214"/>
      <c r="Q10" s="858">
        <f t="shared" si="9"/>
        <v>78138.196400000001</v>
      </c>
      <c r="R10" s="274">
        <f t="shared" si="1"/>
        <v>66961.272064335659</v>
      </c>
      <c r="S10" s="12">
        <f t="shared" si="2"/>
        <v>5.9910284845241017</v>
      </c>
      <c r="T10" s="274">
        <f t="shared" si="3"/>
        <v>64113.679092746075</v>
      </c>
      <c r="U10" s="33">
        <f t="shared" si="4"/>
        <v>4.5715426554883596</v>
      </c>
      <c r="V10" s="561">
        <f t="shared" si="12"/>
        <v>64113.679092746075</v>
      </c>
      <c r="W10" s="33">
        <f t="shared" si="10"/>
        <v>4.5715426554883596</v>
      </c>
      <c r="X10" s="169" t="s">
        <v>284</v>
      </c>
      <c r="Y10" s="174"/>
      <c r="Z10" s="193">
        <f t="shared" si="11"/>
        <v>78138.196400000001</v>
      </c>
      <c r="AA10" s="274">
        <f t="shared" si="5"/>
        <v>64113.679092746075</v>
      </c>
      <c r="AB10" s="12">
        <f t="shared" si="6"/>
        <v>4.5715426554883596</v>
      </c>
      <c r="AC10" s="16"/>
      <c r="AD10" s="24">
        <v>0</v>
      </c>
      <c r="AE10" s="25">
        <v>16000</v>
      </c>
      <c r="AF10" s="25">
        <v>14000</v>
      </c>
      <c r="AG10" s="25">
        <v>14000</v>
      </c>
      <c r="AH10" s="42">
        <v>17000</v>
      </c>
      <c r="AI10" s="42">
        <v>0</v>
      </c>
      <c r="AJ10" s="23">
        <f t="shared" si="7"/>
        <v>61000</v>
      </c>
    </row>
    <row r="11" spans="1:36" ht="36" customHeight="1" outlineLevel="1" thickBot="1" x14ac:dyDescent="0.35">
      <c r="A11" s="910" t="s">
        <v>52</v>
      </c>
      <c r="B11" s="886" t="s">
        <v>53</v>
      </c>
      <c r="C11" s="195">
        <f>'MARCH ''25 PLN'!C11/4.29</f>
        <v>450978.63300699304</v>
      </c>
      <c r="D11" s="195">
        <f>'MARCH ''25 PLN'!D11/4.29</f>
        <v>377622.37762237759</v>
      </c>
      <c r="E11" s="160">
        <v>2192013.7400000002</v>
      </c>
      <c r="F11" s="777"/>
      <c r="G11" s="276">
        <f t="shared" si="8"/>
        <v>0</v>
      </c>
      <c r="H11" s="187">
        <f t="shared" si="0"/>
        <v>0</v>
      </c>
      <c r="I11" s="383">
        <v>2192013.7400000002</v>
      </c>
      <c r="J11" s="546">
        <v>1620000</v>
      </c>
      <c r="K11" s="546">
        <v>1800422.34</v>
      </c>
      <c r="L11" s="546">
        <v>1831544.19</v>
      </c>
      <c r="M11" s="546">
        <v>1789347.16</v>
      </c>
      <c r="N11" s="546">
        <v>1789347.16</v>
      </c>
      <c r="O11" s="546">
        <v>2192013.7400000002</v>
      </c>
      <c r="P11" s="233"/>
      <c r="Q11" s="859">
        <f t="shared" si="9"/>
        <v>2192013.7400000002</v>
      </c>
      <c r="R11" s="276">
        <f t="shared" si="1"/>
        <v>1741035.1069930072</v>
      </c>
      <c r="S11" s="45">
        <f t="shared" si="2"/>
        <v>3.8605711658317308</v>
      </c>
      <c r="T11" s="276">
        <f t="shared" si="3"/>
        <v>1814391.3623776226</v>
      </c>
      <c r="U11" s="187">
        <f t="shared" si="4"/>
        <v>4.8047771262962975</v>
      </c>
      <c r="V11" s="562">
        <f t="shared" si="12"/>
        <v>1814391.3623776226</v>
      </c>
      <c r="W11" s="187">
        <f t="shared" si="10"/>
        <v>4.8047771262962975</v>
      </c>
      <c r="X11" s="877" t="s">
        <v>285</v>
      </c>
      <c r="Y11" s="175"/>
      <c r="Z11" s="192">
        <f t="shared" si="11"/>
        <v>2192013.7400000002</v>
      </c>
      <c r="AA11" s="273">
        <f t="shared" si="5"/>
        <v>1814391.3623776226</v>
      </c>
      <c r="AB11" s="9">
        <f t="shared" si="6"/>
        <v>4.8047771262962975</v>
      </c>
      <c r="AC11" s="16"/>
      <c r="AD11" s="51"/>
      <c r="AE11" s="13"/>
      <c r="AF11" s="13"/>
      <c r="AG11" s="131"/>
      <c r="AH11" s="131"/>
      <c r="AI11" s="131"/>
      <c r="AJ11" s="129">
        <f t="shared" si="7"/>
        <v>0</v>
      </c>
    </row>
    <row r="12" spans="1:36" ht="36" customHeight="1" outlineLevel="1" thickBot="1" x14ac:dyDescent="0.35">
      <c r="A12" s="911" t="s">
        <v>52</v>
      </c>
      <c r="B12" s="105" t="s">
        <v>54</v>
      </c>
      <c r="C12" s="195">
        <f>'MARCH ''25 PLN'!C12/4.29</f>
        <v>785652.10058275063</v>
      </c>
      <c r="D12" s="195">
        <f>'MARCH ''25 PLN'!D12/4.17</f>
        <v>735081.19814123609</v>
      </c>
      <c r="E12" s="161">
        <v>2596406.7620000001</v>
      </c>
      <c r="F12" s="161"/>
      <c r="G12" s="230">
        <f t="shared" si="8"/>
        <v>0</v>
      </c>
      <c r="H12" s="32">
        <f t="shared" si="0"/>
        <v>0</v>
      </c>
      <c r="I12" s="161">
        <v>2596406.7620000001</v>
      </c>
      <c r="J12" s="547">
        <v>3000000</v>
      </c>
      <c r="K12" s="547">
        <v>2750000</v>
      </c>
      <c r="L12" s="547">
        <v>2750000</v>
      </c>
      <c r="M12" s="547">
        <v>2750000</v>
      </c>
      <c r="N12" s="547">
        <v>2750000</v>
      </c>
      <c r="O12" s="547">
        <v>2596406.7620000001</v>
      </c>
      <c r="P12" s="212"/>
      <c r="Q12" s="856">
        <f t="shared" si="9"/>
        <v>2596406.7620000001</v>
      </c>
      <c r="R12" s="230">
        <f t="shared" si="1"/>
        <v>1810754.6614172496</v>
      </c>
      <c r="S12" s="10">
        <f t="shared" si="2"/>
        <v>2.3047792528959548</v>
      </c>
      <c r="T12" s="230">
        <f t="shared" si="3"/>
        <v>1861325.563858764</v>
      </c>
      <c r="U12" s="32">
        <f t="shared" si="4"/>
        <v>2.5321359988058556</v>
      </c>
      <c r="V12" s="560">
        <f t="shared" si="12"/>
        <v>1861325.563858764</v>
      </c>
      <c r="W12" s="32">
        <f t="shared" si="10"/>
        <v>2.5321359988058556</v>
      </c>
      <c r="X12" s="808" t="s">
        <v>286</v>
      </c>
      <c r="Y12" s="176"/>
      <c r="Z12" s="181">
        <f t="shared" si="11"/>
        <v>2596406.7620000001</v>
      </c>
      <c r="AA12" s="230">
        <f t="shared" si="5"/>
        <v>1861325.563858764</v>
      </c>
      <c r="AB12" s="10">
        <f t="shared" si="6"/>
        <v>2.5321359988058556</v>
      </c>
      <c r="AC12" s="16"/>
      <c r="AD12" s="106"/>
      <c r="AE12" s="17"/>
      <c r="AF12" s="17"/>
      <c r="AG12" s="17"/>
      <c r="AH12" s="17"/>
      <c r="AI12" s="17"/>
      <c r="AJ12" s="22">
        <f t="shared" si="7"/>
        <v>0</v>
      </c>
    </row>
    <row r="13" spans="1:36" ht="36" customHeight="1" outlineLevel="1" thickBot="1" x14ac:dyDescent="0.35">
      <c r="A13" s="911" t="s">
        <v>52</v>
      </c>
      <c r="B13" s="105" t="s">
        <v>55</v>
      </c>
      <c r="C13" s="195">
        <f>'MARCH ''25 PLN'!C13/4.29</f>
        <v>8067.236386946387</v>
      </c>
      <c r="D13" s="195">
        <f>'MARCH ''25 PLN'!D13/4.17</f>
        <v>8193.5752468581068</v>
      </c>
      <c r="E13" s="184">
        <v>6394.0411999999997</v>
      </c>
      <c r="F13" s="184"/>
      <c r="G13" s="230">
        <f t="shared" si="8"/>
        <v>0</v>
      </c>
      <c r="H13" s="32">
        <f t="shared" si="0"/>
        <v>0</v>
      </c>
      <c r="I13" s="184">
        <v>6394.0411999999997</v>
      </c>
      <c r="J13" s="548">
        <v>3500</v>
      </c>
      <c r="K13" s="548">
        <v>3500</v>
      </c>
      <c r="L13" s="548">
        <v>3500</v>
      </c>
      <c r="M13" s="548">
        <v>3500</v>
      </c>
      <c r="N13" s="548">
        <v>3500</v>
      </c>
      <c r="O13" s="548">
        <v>6394.0411999999997</v>
      </c>
      <c r="P13" s="213"/>
      <c r="Q13" s="857">
        <f t="shared" si="9"/>
        <v>6394.0411999999997</v>
      </c>
      <c r="R13" s="230">
        <f t="shared" si="1"/>
        <v>-1673.1951869463874</v>
      </c>
      <c r="S13" s="10">
        <f t="shared" si="2"/>
        <v>-0.20740624257072571</v>
      </c>
      <c r="T13" s="230">
        <f t="shared" si="3"/>
        <v>-1799.5340468581071</v>
      </c>
      <c r="U13" s="32">
        <f t="shared" si="4"/>
        <v>-0.2196274510993419</v>
      </c>
      <c r="V13" s="560">
        <f t="shared" si="12"/>
        <v>-1799.5340468581071</v>
      </c>
      <c r="W13" s="32">
        <f t="shared" si="10"/>
        <v>-0.2196274510993419</v>
      </c>
      <c r="X13" s="846"/>
      <c r="Y13" s="177"/>
      <c r="Z13" s="181">
        <f t="shared" si="11"/>
        <v>6394.0411999999997</v>
      </c>
      <c r="AA13" s="230">
        <f t="shared" si="5"/>
        <v>-1799.5340468581071</v>
      </c>
      <c r="AB13" s="10">
        <f t="shared" si="6"/>
        <v>-0.2196274510993419</v>
      </c>
      <c r="AC13" s="16"/>
      <c r="AD13" s="120"/>
      <c r="AE13" s="27"/>
      <c r="AF13" s="27"/>
      <c r="AG13" s="27"/>
      <c r="AH13" s="132"/>
      <c r="AI13" s="132"/>
      <c r="AJ13" s="115">
        <f t="shared" si="7"/>
        <v>0</v>
      </c>
    </row>
    <row r="14" spans="1:36" ht="36" customHeight="1" outlineLevel="1" thickBot="1" x14ac:dyDescent="0.35">
      <c r="A14" s="90" t="s">
        <v>52</v>
      </c>
      <c r="B14" s="90" t="s">
        <v>56</v>
      </c>
      <c r="C14" s="195">
        <f>'MARCH ''25 PLN'!C14/4.29</f>
        <v>0</v>
      </c>
      <c r="D14" s="195">
        <f>'MARCH ''25 PLN'!D14/4.17</f>
        <v>0</v>
      </c>
      <c r="E14" s="162">
        <v>0</v>
      </c>
      <c r="F14" s="162"/>
      <c r="G14" s="274">
        <f t="shared" si="8"/>
        <v>0</v>
      </c>
      <c r="H14" s="33" t="e">
        <f t="shared" si="0"/>
        <v>#DIV/0!</v>
      </c>
      <c r="I14" s="214">
        <v>0</v>
      </c>
      <c r="J14" s="548">
        <v>0</v>
      </c>
      <c r="K14" s="548">
        <v>0</v>
      </c>
      <c r="L14" s="548">
        <v>0</v>
      </c>
      <c r="M14" s="548">
        <v>0</v>
      </c>
      <c r="N14" s="548">
        <v>0</v>
      </c>
      <c r="O14" s="548">
        <v>0</v>
      </c>
      <c r="P14" s="214"/>
      <c r="Q14" s="858">
        <f t="shared" si="9"/>
        <v>0</v>
      </c>
      <c r="R14" s="274">
        <f t="shared" si="1"/>
        <v>0</v>
      </c>
      <c r="S14" s="12" t="e">
        <f t="shared" si="2"/>
        <v>#DIV/0!</v>
      </c>
      <c r="T14" s="274">
        <f t="shared" si="3"/>
        <v>0</v>
      </c>
      <c r="U14" s="33" t="e">
        <f t="shared" si="4"/>
        <v>#DIV/0!</v>
      </c>
      <c r="V14" s="561">
        <f t="shared" si="12"/>
        <v>0</v>
      </c>
      <c r="W14" s="33" t="e">
        <f t="shared" si="10"/>
        <v>#DIV/0!</v>
      </c>
      <c r="X14" s="878"/>
      <c r="Y14" s="178"/>
      <c r="Z14" s="193">
        <f t="shared" si="11"/>
        <v>0</v>
      </c>
      <c r="AA14" s="274">
        <f t="shared" si="5"/>
        <v>0</v>
      </c>
      <c r="AB14" s="12" t="e">
        <f t="shared" si="6"/>
        <v>#DIV/0!</v>
      </c>
      <c r="AC14" s="16"/>
      <c r="AD14" s="121"/>
      <c r="AE14" s="117"/>
      <c r="AF14" s="117"/>
      <c r="AG14" s="117"/>
      <c r="AH14" s="118"/>
      <c r="AI14" s="118"/>
      <c r="AJ14" s="119">
        <f t="shared" si="7"/>
        <v>0</v>
      </c>
    </row>
    <row r="15" spans="1:36" ht="36" hidden="1" customHeight="1" outlineLevel="1" thickBot="1" x14ac:dyDescent="0.35">
      <c r="A15" s="910" t="s">
        <v>57</v>
      </c>
      <c r="B15" s="886" t="s">
        <v>58</v>
      </c>
      <c r="C15" s="195">
        <f>'MARCH ''25 PLN'!C15/4.29</f>
        <v>29120.468298368298</v>
      </c>
      <c r="D15" s="195">
        <f>'MARCH ''25 PLN'!D15/4.18</f>
        <v>34455.484084723161</v>
      </c>
      <c r="E15" s="160">
        <v>166244.16</v>
      </c>
      <c r="F15" s="813"/>
      <c r="G15" s="276">
        <f t="shared" si="8"/>
        <v>0</v>
      </c>
      <c r="H15" s="187">
        <f t="shared" si="0"/>
        <v>0</v>
      </c>
      <c r="I15" s="243">
        <v>166244.16</v>
      </c>
      <c r="J15" s="549">
        <v>144023.92347414279</v>
      </c>
      <c r="K15" s="549">
        <v>165280.47</v>
      </c>
      <c r="L15" s="549">
        <v>147189.59</v>
      </c>
      <c r="M15" s="549">
        <v>142663.18</v>
      </c>
      <c r="N15" s="549">
        <v>142663.18</v>
      </c>
      <c r="O15" s="549">
        <v>166244.16</v>
      </c>
      <c r="P15" s="233"/>
      <c r="Q15" s="859">
        <f t="shared" si="9"/>
        <v>166244.16</v>
      </c>
      <c r="R15" s="276">
        <f t="shared" si="1"/>
        <v>137123.6917016317</v>
      </c>
      <c r="S15" s="45">
        <f t="shared" si="2"/>
        <v>4.7088422581897538</v>
      </c>
      <c r="T15" s="276">
        <f t="shared" si="3"/>
        <v>131788.67591527684</v>
      </c>
      <c r="U15" s="187">
        <f t="shared" si="4"/>
        <v>3.8248969479348913</v>
      </c>
      <c r="V15" s="562">
        <f t="shared" si="12"/>
        <v>131788.67591527684</v>
      </c>
      <c r="W15" s="187">
        <f t="shared" si="10"/>
        <v>3.8248969479348913</v>
      </c>
      <c r="X15" s="845" t="s">
        <v>285</v>
      </c>
      <c r="Y15" s="175"/>
      <c r="Z15" s="192">
        <f t="shared" si="11"/>
        <v>166244.16</v>
      </c>
      <c r="AA15" s="276">
        <f t="shared" si="5"/>
        <v>131788.67591527684</v>
      </c>
      <c r="AB15" s="45">
        <f t="shared" si="6"/>
        <v>3.8248969479348913</v>
      </c>
      <c r="AC15" s="16"/>
      <c r="AD15" s="128"/>
      <c r="AE15" s="8"/>
      <c r="AF15" s="8"/>
      <c r="AG15" s="8"/>
      <c r="AH15" s="8"/>
      <c r="AI15" s="8"/>
      <c r="AJ15" s="129">
        <f t="shared" si="7"/>
        <v>0</v>
      </c>
    </row>
    <row r="16" spans="1:36" ht="36" hidden="1" customHeight="1" outlineLevel="1" thickBot="1" x14ac:dyDescent="0.35">
      <c r="A16" s="912" t="s">
        <v>57</v>
      </c>
      <c r="B16" s="111" t="s">
        <v>59</v>
      </c>
      <c r="C16" s="195">
        <f>'MARCH ''25 PLN'!C16/4.29</f>
        <v>89156.002097902106</v>
      </c>
      <c r="D16" s="195">
        <f>'MARCH ''25 PLN'!D16/4.18</f>
        <v>102599.46503781796</v>
      </c>
      <c r="E16" s="242">
        <v>446883.64020000002</v>
      </c>
      <c r="F16" s="242"/>
      <c r="G16" s="274">
        <f t="shared" si="8"/>
        <v>0</v>
      </c>
      <c r="H16" s="12">
        <f t="shared" si="0"/>
        <v>0</v>
      </c>
      <c r="I16" s="242">
        <v>446883.64020000002</v>
      </c>
      <c r="J16" s="695">
        <v>420000</v>
      </c>
      <c r="K16" s="695">
        <v>373339.13069999998</v>
      </c>
      <c r="L16" s="695">
        <v>371831.66139999998</v>
      </c>
      <c r="M16" s="695">
        <v>402522.07169999997</v>
      </c>
      <c r="N16" s="695">
        <v>402522.07169999997</v>
      </c>
      <c r="O16" s="695">
        <v>446883.64020000002</v>
      </c>
      <c r="P16" s="234"/>
      <c r="Q16" s="860">
        <f t="shared" si="9"/>
        <v>446883.64020000002</v>
      </c>
      <c r="R16" s="274">
        <f t="shared" si="1"/>
        <v>357727.6381020979</v>
      </c>
      <c r="S16" s="12">
        <f t="shared" si="2"/>
        <v>4.0123786361492249</v>
      </c>
      <c r="T16" s="274">
        <f t="shared" si="3"/>
        <v>344284.17516218207</v>
      </c>
      <c r="U16" s="33">
        <f t="shared" si="4"/>
        <v>3.3556137455032493</v>
      </c>
      <c r="V16" s="561">
        <f t="shared" si="12"/>
        <v>344284.17516218207</v>
      </c>
      <c r="W16" s="33">
        <f t="shared" si="10"/>
        <v>3.3556137455032493</v>
      </c>
      <c r="X16" s="241" t="s">
        <v>287</v>
      </c>
      <c r="Y16" s="179"/>
      <c r="Z16" s="181">
        <f t="shared" si="11"/>
        <v>446883.64020000002</v>
      </c>
      <c r="AA16" s="295">
        <f t="shared" si="5"/>
        <v>344284.17516218207</v>
      </c>
      <c r="AB16" s="47">
        <f t="shared" si="6"/>
        <v>3.3556137455032493</v>
      </c>
      <c r="AC16" s="16"/>
      <c r="AD16" s="121">
        <v>21591.710599999999</v>
      </c>
      <c r="AE16" s="11">
        <v>89647.951199999996</v>
      </c>
      <c r="AF16" s="11">
        <v>121601.4808</v>
      </c>
      <c r="AG16" s="11">
        <v>98519.964900000006</v>
      </c>
      <c r="AH16" s="11">
        <v>100406.3143</v>
      </c>
      <c r="AI16" s="11">
        <v>14539.058199999999</v>
      </c>
      <c r="AJ16" s="119">
        <f>SUM(AD16:AI16)</f>
        <v>446306.48</v>
      </c>
    </row>
    <row r="17" spans="1:39" ht="36" hidden="1" customHeight="1" thickBot="1" x14ac:dyDescent="0.35">
      <c r="A17" s="888" t="s">
        <v>200</v>
      </c>
      <c r="B17" s="889"/>
      <c r="C17" s="195">
        <f>'MARCH ''25 PLN'!C17/4.29</f>
        <v>1453592.0925174823</v>
      </c>
      <c r="D17" s="195">
        <f>'MARCH ''25 PLN'!D17/4.18</f>
        <v>1374120.863065294</v>
      </c>
      <c r="E17" s="164">
        <f>SUM(E5:E16)</f>
        <v>5790609.2487606062</v>
      </c>
      <c r="F17" s="208">
        <f>SUM(F5:F16)</f>
        <v>0</v>
      </c>
      <c r="G17" s="291">
        <f t="shared" si="8"/>
        <v>-108614.76393939462</v>
      </c>
      <c r="H17" s="292">
        <f t="shared" si="0"/>
        <v>-1.8411703591110662E-2</v>
      </c>
      <c r="I17" s="215">
        <f>SUM(I5:I16)</f>
        <v>5899224.0127000008</v>
      </c>
      <c r="J17" s="550">
        <v>5640914.9249333628</v>
      </c>
      <c r="K17" s="550">
        <v>5599495.3306999998</v>
      </c>
      <c r="L17" s="550">
        <v>5537228.8915999997</v>
      </c>
      <c r="M17" s="550">
        <v>5526716.3621000005</v>
      </c>
      <c r="N17" s="550">
        <v>5526716.3621000005</v>
      </c>
      <c r="O17" s="550">
        <v>5899224.0127000008</v>
      </c>
      <c r="P17" s="215">
        <f>SUM(P5:P16)</f>
        <v>0</v>
      </c>
      <c r="Q17" s="381">
        <f>I17-P17</f>
        <v>5899224.0127000008</v>
      </c>
      <c r="R17" s="277">
        <f t="shared" si="1"/>
        <v>4445631.9201825187</v>
      </c>
      <c r="S17" s="152">
        <f t="shared" si="2"/>
        <v>3.0583765164015917</v>
      </c>
      <c r="T17" s="277">
        <f t="shared" si="3"/>
        <v>4525103.1496347068</v>
      </c>
      <c r="U17" s="226">
        <f t="shared" si="4"/>
        <v>3.293089619162334</v>
      </c>
      <c r="V17" s="564">
        <f>Q17-D17</f>
        <v>4525103.1496347068</v>
      </c>
      <c r="W17" s="916">
        <f t="shared" si="10"/>
        <v>3.293089619162334</v>
      </c>
      <c r="X17" s="35"/>
      <c r="Y17" s="165">
        <f>SUM(Y5:Y16)</f>
        <v>0</v>
      </c>
      <c r="Z17" s="165">
        <f t="shared" si="11"/>
        <v>5899224.0127000008</v>
      </c>
      <c r="AA17" s="291">
        <f>Z17-D17-P17</f>
        <v>4525103.1496347068</v>
      </c>
      <c r="AB17" s="292">
        <f t="shared" si="6"/>
        <v>3.293089619162334</v>
      </c>
      <c r="AC17" s="4"/>
      <c r="AD17" s="28">
        <f>SUM(AD5:AD16)</f>
        <v>30763.500599999999</v>
      </c>
      <c r="AE17" s="7">
        <f>SUM(AE5:AE16)</f>
        <v>141028.17119999998</v>
      </c>
      <c r="AF17" s="7">
        <f t="shared" ref="AF17:AJ17" si="13">SUM(AF5:AF16)</f>
        <v>183241.55119999999</v>
      </c>
      <c r="AG17" s="7">
        <f t="shared" si="13"/>
        <v>165999.24470000001</v>
      </c>
      <c r="AH17" s="7">
        <f t="shared" si="13"/>
        <v>168565.43420000002</v>
      </c>
      <c r="AI17" s="7">
        <f t="shared" si="13"/>
        <v>20655.598099999999</v>
      </c>
      <c r="AJ17" s="29">
        <f t="shared" si="13"/>
        <v>710253.5</v>
      </c>
    </row>
    <row r="18" spans="1:39" ht="36" hidden="1" customHeight="1" outlineLevel="1" thickBot="1" x14ac:dyDescent="0.35">
      <c r="A18" s="907" t="s">
        <v>49</v>
      </c>
      <c r="B18" s="36" t="s">
        <v>60</v>
      </c>
      <c r="C18" s="195">
        <f>'MARCH ''25 PLN'!C18/4.29</f>
        <v>15088.998158508159</v>
      </c>
      <c r="D18" s="195">
        <f>'MARCH ''25 PLN'!D18/4.18</f>
        <v>50473.923444975953</v>
      </c>
      <c r="E18" s="196">
        <v>397055.06040000002</v>
      </c>
      <c r="F18" s="879"/>
      <c r="G18" s="273">
        <f t="shared" si="8"/>
        <v>-28480.739599999972</v>
      </c>
      <c r="H18" s="9">
        <f t="shared" si="0"/>
        <v>-6.6929126997070432E-2</v>
      </c>
      <c r="I18" s="211">
        <v>425535.8</v>
      </c>
      <c r="J18" s="551">
        <v>300000</v>
      </c>
      <c r="K18" s="551">
        <v>300000</v>
      </c>
      <c r="L18" s="551">
        <v>300000</v>
      </c>
      <c r="M18" s="551">
        <v>328481</v>
      </c>
      <c r="N18" s="551">
        <v>328481</v>
      </c>
      <c r="O18" s="551">
        <v>425535.8</v>
      </c>
      <c r="P18" s="216">
        <v>28480.77</v>
      </c>
      <c r="Q18" s="861">
        <f t="shared" si="9"/>
        <v>397055.02999999997</v>
      </c>
      <c r="R18" s="273">
        <f t="shared" si="1"/>
        <v>410446.80184149183</v>
      </c>
      <c r="S18" s="9">
        <f t="shared" si="2"/>
        <v>27.201726551345306</v>
      </c>
      <c r="T18" s="273">
        <f t="shared" si="3"/>
        <v>375061.87655502406</v>
      </c>
      <c r="U18" s="31">
        <f t="shared" si="4"/>
        <v>7.4308048781644054</v>
      </c>
      <c r="V18" s="568">
        <f t="shared" ref="V18:V56" si="14">Q18-D18</f>
        <v>346581.10655502405</v>
      </c>
      <c r="W18" s="31">
        <f t="shared" si="10"/>
        <v>6.8665378654950162</v>
      </c>
      <c r="X18" s="166" t="s">
        <v>288</v>
      </c>
      <c r="Y18" s="171"/>
      <c r="Z18" s="181">
        <f t="shared" si="11"/>
        <v>425535.8</v>
      </c>
      <c r="AA18" s="273">
        <f t="shared" si="5"/>
        <v>346581.10655502405</v>
      </c>
      <c r="AB18" s="9">
        <f t="shared" si="6"/>
        <v>6.8665378654950162</v>
      </c>
      <c r="AC18" s="16"/>
      <c r="AD18" s="128"/>
      <c r="AE18" s="131"/>
      <c r="AF18" s="131"/>
      <c r="AG18" s="131"/>
      <c r="AH18" s="52"/>
      <c r="AI18" s="52"/>
      <c r="AJ18" s="129">
        <f t="shared" ref="AJ18:AJ38" si="15">SUM(AD18:AI18)</f>
        <v>0</v>
      </c>
    </row>
    <row r="19" spans="1:39" ht="36" hidden="1" customHeight="1" outlineLevel="1" thickBot="1" x14ac:dyDescent="0.35">
      <c r="A19" s="105" t="s">
        <v>49</v>
      </c>
      <c r="B19" s="37" t="s">
        <v>61</v>
      </c>
      <c r="C19" s="195">
        <f>'MARCH ''25 PLN'!C19/4.29</f>
        <v>333802.78384615382</v>
      </c>
      <c r="D19" s="195">
        <f>'MARCH ''25 PLN'!D19/4.18</f>
        <v>620591.03174804559</v>
      </c>
      <c r="E19" s="176">
        <v>247758.60980000001</v>
      </c>
      <c r="F19" s="880"/>
      <c r="G19" s="230">
        <f t="shared" si="8"/>
        <v>-4919.1802000000025</v>
      </c>
      <c r="H19" s="10">
        <f t="shared" si="0"/>
        <v>-1.9468193860647576E-2</v>
      </c>
      <c r="I19" s="233">
        <v>252677.79</v>
      </c>
      <c r="J19" s="547">
        <v>340000</v>
      </c>
      <c r="K19" s="547">
        <v>340000</v>
      </c>
      <c r="L19" s="547">
        <v>340000</v>
      </c>
      <c r="M19" s="547">
        <v>340000</v>
      </c>
      <c r="N19" s="547">
        <v>340000</v>
      </c>
      <c r="O19" s="547">
        <v>252677.79</v>
      </c>
      <c r="P19" s="212">
        <v>4919.16</v>
      </c>
      <c r="Q19" s="856">
        <f t="shared" si="9"/>
        <v>247758.63</v>
      </c>
      <c r="R19" s="230">
        <f t="shared" si="1"/>
        <v>-81124.993846153811</v>
      </c>
      <c r="S19" s="10">
        <f t="shared" si="2"/>
        <v>-0.24303270605299521</v>
      </c>
      <c r="T19" s="230">
        <f t="shared" si="3"/>
        <v>-367913.24174804555</v>
      </c>
      <c r="U19" s="32">
        <f t="shared" si="4"/>
        <v>-0.59284331053210426</v>
      </c>
      <c r="V19" s="569">
        <f t="shared" si="14"/>
        <v>-372832.40174804558</v>
      </c>
      <c r="W19" s="32">
        <f t="shared" si="10"/>
        <v>-0.60076988334470838</v>
      </c>
      <c r="X19" s="167"/>
      <c r="Y19" s="172"/>
      <c r="Z19" s="181">
        <f t="shared" si="11"/>
        <v>252677.79</v>
      </c>
      <c r="AA19" s="230">
        <f t="shared" si="5"/>
        <v>-372832.40174804552</v>
      </c>
      <c r="AB19" s="10">
        <f t="shared" si="6"/>
        <v>-0.60076988334470838</v>
      </c>
      <c r="AC19" s="16"/>
      <c r="AD19" s="19"/>
      <c r="AE19" s="17"/>
      <c r="AF19" s="17"/>
      <c r="AG19" s="17"/>
      <c r="AH19" s="41"/>
      <c r="AI19" s="41"/>
      <c r="AJ19" s="18">
        <f t="shared" si="15"/>
        <v>0</v>
      </c>
      <c r="AM19" s="126"/>
    </row>
    <row r="20" spans="1:39" ht="36" hidden="1" customHeight="1" outlineLevel="1" thickBot="1" x14ac:dyDescent="0.35">
      <c r="A20" s="105" t="s">
        <v>203</v>
      </c>
      <c r="B20" s="37" t="s">
        <v>63</v>
      </c>
      <c r="C20" s="195">
        <f>'MARCH ''25 PLN'!C20/4.29</f>
        <v>0</v>
      </c>
      <c r="D20" s="195">
        <f>'MARCH ''25 PLN'!D20/4.18</f>
        <v>0</v>
      </c>
      <c r="E20" s="176"/>
      <c r="F20" s="161"/>
      <c r="G20" s="230">
        <f t="shared" si="8"/>
        <v>0</v>
      </c>
      <c r="H20" s="10" t="e">
        <f t="shared" si="0"/>
        <v>#DIV/0!</v>
      </c>
      <c r="I20" s="212"/>
      <c r="J20" s="547"/>
      <c r="K20" s="547"/>
      <c r="L20" s="547"/>
      <c r="M20" s="547"/>
      <c r="N20" s="547"/>
      <c r="O20" s="547"/>
      <c r="P20" s="212"/>
      <c r="Q20" s="856">
        <f t="shared" si="9"/>
        <v>0</v>
      </c>
      <c r="R20" s="230">
        <f t="shared" si="1"/>
        <v>0</v>
      </c>
      <c r="S20" s="10" t="e">
        <f t="shared" si="2"/>
        <v>#DIV/0!</v>
      </c>
      <c r="T20" s="230">
        <f t="shared" si="3"/>
        <v>0</v>
      </c>
      <c r="U20" s="32" t="e">
        <f t="shared" si="4"/>
        <v>#DIV/0!</v>
      </c>
      <c r="V20" s="569">
        <f t="shared" si="14"/>
        <v>0</v>
      </c>
      <c r="W20" s="32" t="e">
        <f t="shared" si="10"/>
        <v>#DIV/0!</v>
      </c>
      <c r="X20" s="167"/>
      <c r="Y20" s="172"/>
      <c r="Z20" s="181">
        <f t="shared" si="11"/>
        <v>0</v>
      </c>
      <c r="AA20" s="230">
        <f t="shared" si="5"/>
        <v>0</v>
      </c>
      <c r="AB20" s="10" t="e">
        <f t="shared" si="6"/>
        <v>#DIV/0!</v>
      </c>
      <c r="AC20" s="16"/>
      <c r="AD20" s="19"/>
      <c r="AE20" s="17"/>
      <c r="AF20" s="17"/>
      <c r="AG20" s="17"/>
      <c r="AH20" s="41"/>
      <c r="AI20" s="41"/>
      <c r="AJ20" s="18">
        <f t="shared" si="15"/>
        <v>0</v>
      </c>
    </row>
    <row r="21" spans="1:39" ht="36" hidden="1" customHeight="1" outlineLevel="1" thickBot="1" x14ac:dyDescent="0.35">
      <c r="A21" s="105" t="s">
        <v>46</v>
      </c>
      <c r="B21" s="37" t="s">
        <v>64</v>
      </c>
      <c r="C21" s="195">
        <f>'MARCH ''25 PLN'!C21/4.29</f>
        <v>1485.2890909090909</v>
      </c>
      <c r="D21" s="195">
        <f>'MARCH ''25 PLN'!D21/4.18</f>
        <v>3819.8528122645675</v>
      </c>
      <c r="E21" s="176">
        <v>7098.7498999999998</v>
      </c>
      <c r="F21" s="161"/>
      <c r="G21" s="230">
        <f t="shared" si="8"/>
        <v>0</v>
      </c>
      <c r="H21" s="10">
        <f t="shared" si="0"/>
        <v>0</v>
      </c>
      <c r="I21" s="176">
        <v>7098.7498999999998</v>
      </c>
      <c r="J21" s="547">
        <v>15966.984755265892</v>
      </c>
      <c r="K21" s="547">
        <v>15966.984755265892</v>
      </c>
      <c r="L21" s="547">
        <v>7189.6702999999998</v>
      </c>
      <c r="M21" s="547">
        <v>7010</v>
      </c>
      <c r="N21" s="547">
        <v>7010</v>
      </c>
      <c r="O21" s="547">
        <v>7098.7498999999998</v>
      </c>
      <c r="P21" s="212"/>
      <c r="Q21" s="856">
        <f t="shared" si="9"/>
        <v>7098.7498999999998</v>
      </c>
      <c r="R21" s="230">
        <f t="shared" si="1"/>
        <v>5613.4608090909087</v>
      </c>
      <c r="S21" s="10">
        <f t="shared" si="2"/>
        <v>3.7793725433310197</v>
      </c>
      <c r="T21" s="230">
        <f t="shared" si="3"/>
        <v>3278.8970877354323</v>
      </c>
      <c r="U21" s="32">
        <f t="shared" si="4"/>
        <v>0.85838309717268024</v>
      </c>
      <c r="V21" s="569">
        <f t="shared" si="14"/>
        <v>3278.8970877354323</v>
      </c>
      <c r="W21" s="32">
        <f t="shared" si="10"/>
        <v>0.85838309717268024</v>
      </c>
      <c r="X21" s="167"/>
      <c r="Y21" s="172"/>
      <c r="Z21" s="181">
        <f t="shared" si="11"/>
        <v>7098.7498999999998</v>
      </c>
      <c r="AA21" s="230">
        <f t="shared" si="5"/>
        <v>3278.8970877354323</v>
      </c>
      <c r="AB21" s="10">
        <f t="shared" si="6"/>
        <v>0.85838309717268024</v>
      </c>
      <c r="AC21" s="16"/>
      <c r="AD21" s="19">
        <v>0</v>
      </c>
      <c r="AE21" s="41">
        <v>1335.4303</v>
      </c>
      <c r="AF21" s="743">
        <v>1883.1996999999999</v>
      </c>
      <c r="AG21" s="17">
        <v>2227</v>
      </c>
      <c r="AH21" s="41">
        <v>1656.55</v>
      </c>
      <c r="AI21" s="41">
        <v>0</v>
      </c>
      <c r="AJ21" s="18">
        <f t="shared" si="15"/>
        <v>7102.18</v>
      </c>
      <c r="AL21" s="840"/>
    </row>
    <row r="22" spans="1:39" ht="36" hidden="1" customHeight="1" outlineLevel="1" thickBot="1" x14ac:dyDescent="0.35">
      <c r="A22" s="105" t="s">
        <v>34</v>
      </c>
      <c r="B22" s="37" t="s">
        <v>65</v>
      </c>
      <c r="C22" s="195">
        <f>'MARCH ''25 PLN'!C22/4.29</f>
        <v>4304.3729836829834</v>
      </c>
      <c r="D22" s="195">
        <f>'MARCH ''25 PLN'!D22/4.18</f>
        <v>6516.9581927994341</v>
      </c>
      <c r="E22" s="176">
        <v>8711.6903000000002</v>
      </c>
      <c r="F22" s="161"/>
      <c r="G22" s="230">
        <f t="shared" si="8"/>
        <v>0</v>
      </c>
      <c r="H22" s="10">
        <f t="shared" si="0"/>
        <v>0</v>
      </c>
      <c r="I22" s="176">
        <v>8711.6903000000002</v>
      </c>
      <c r="J22" s="547">
        <v>27240.885245901631</v>
      </c>
      <c r="K22" s="547">
        <v>20000</v>
      </c>
      <c r="L22" s="547">
        <v>20000</v>
      </c>
      <c r="M22" s="547">
        <v>15000</v>
      </c>
      <c r="N22" s="547">
        <v>15000</v>
      </c>
      <c r="O22" s="547">
        <v>8711.6903000000002</v>
      </c>
      <c r="P22" s="212"/>
      <c r="Q22" s="856">
        <f t="shared" si="9"/>
        <v>8711.6903000000002</v>
      </c>
      <c r="R22" s="230">
        <f t="shared" si="1"/>
        <v>4407.3173163170168</v>
      </c>
      <c r="S22" s="10">
        <f t="shared" si="2"/>
        <v>1.0239162203239065</v>
      </c>
      <c r="T22" s="230">
        <f t="shared" si="3"/>
        <v>2194.7321072005661</v>
      </c>
      <c r="U22" s="32">
        <f t="shared" si="4"/>
        <v>0.33677246995776633</v>
      </c>
      <c r="V22" s="569">
        <f t="shared" si="14"/>
        <v>2194.7321072005661</v>
      </c>
      <c r="W22" s="32">
        <f t="shared" si="10"/>
        <v>0.33677246995776633</v>
      </c>
      <c r="X22" s="167" t="s">
        <v>289</v>
      </c>
      <c r="Y22" s="172"/>
      <c r="Z22" s="181">
        <f t="shared" si="11"/>
        <v>8711.6903000000002</v>
      </c>
      <c r="AA22" s="230">
        <f t="shared" si="5"/>
        <v>2194.7321072005661</v>
      </c>
      <c r="AB22" s="10">
        <f t="shared" si="6"/>
        <v>0.33677246995776633</v>
      </c>
      <c r="AC22" s="16"/>
      <c r="AD22" s="19"/>
      <c r="AE22" s="17"/>
      <c r="AF22" s="17"/>
      <c r="AG22" s="17"/>
      <c r="AH22" s="41"/>
      <c r="AI22" s="41"/>
      <c r="AJ22" s="18">
        <f t="shared" si="15"/>
        <v>0</v>
      </c>
    </row>
    <row r="23" spans="1:39" ht="36" hidden="1" customHeight="1" outlineLevel="1" thickBot="1" x14ac:dyDescent="0.35">
      <c r="A23" s="911" t="s">
        <v>34</v>
      </c>
      <c r="B23" s="37" t="s">
        <v>66</v>
      </c>
      <c r="C23" s="195">
        <f>'MARCH ''25 PLN'!C23/4.29</f>
        <v>104977.0998135198</v>
      </c>
      <c r="D23" s="195">
        <f>'MARCH ''25 PLN'!D23/4.18</f>
        <v>99424.721832340991</v>
      </c>
      <c r="E23" s="176">
        <v>297399.6005</v>
      </c>
      <c r="F23" s="161"/>
      <c r="G23" s="230">
        <f t="shared" si="8"/>
        <v>0</v>
      </c>
      <c r="H23" s="10">
        <f t="shared" si="0"/>
        <v>0</v>
      </c>
      <c r="I23" s="176">
        <v>297399.6005</v>
      </c>
      <c r="J23" s="547">
        <v>415595.33725918533</v>
      </c>
      <c r="K23" s="547">
        <v>415595.33725918533</v>
      </c>
      <c r="L23" s="547">
        <v>300000</v>
      </c>
      <c r="M23" s="547">
        <v>250000</v>
      </c>
      <c r="N23" s="547">
        <v>250000</v>
      </c>
      <c r="O23" s="547">
        <v>297399.6005</v>
      </c>
      <c r="P23" s="212"/>
      <c r="Q23" s="856">
        <f t="shared" si="9"/>
        <v>297399.6005</v>
      </c>
      <c r="R23" s="230">
        <f t="shared" si="1"/>
        <v>192422.5006864802</v>
      </c>
      <c r="S23" s="10">
        <f t="shared" si="2"/>
        <v>1.8329950153728523</v>
      </c>
      <c r="T23" s="230">
        <f t="shared" si="3"/>
        <v>197974.87866765901</v>
      </c>
      <c r="U23" s="32">
        <f t="shared" si="4"/>
        <v>1.9912037471073067</v>
      </c>
      <c r="V23" s="569">
        <f t="shared" si="14"/>
        <v>197974.87866765901</v>
      </c>
      <c r="W23" s="32">
        <f t="shared" si="10"/>
        <v>1.9912037471073067</v>
      </c>
      <c r="X23" s="167" t="s">
        <v>290</v>
      </c>
      <c r="Y23" s="172"/>
      <c r="Z23" s="181">
        <f t="shared" si="11"/>
        <v>297399.6005</v>
      </c>
      <c r="AA23" s="230">
        <f t="shared" si="5"/>
        <v>197974.87866765901</v>
      </c>
      <c r="AB23" s="10">
        <f t="shared" si="6"/>
        <v>1.9912037471073067</v>
      </c>
      <c r="AC23" s="16"/>
      <c r="AD23" s="19"/>
      <c r="AE23" s="17"/>
      <c r="AF23" s="17"/>
      <c r="AG23" s="17"/>
      <c r="AH23" s="41"/>
      <c r="AI23" s="41"/>
      <c r="AJ23" s="18">
        <f t="shared" si="15"/>
        <v>0</v>
      </c>
    </row>
    <row r="24" spans="1:39" ht="36" hidden="1" customHeight="1" outlineLevel="1" thickBot="1" x14ac:dyDescent="0.35">
      <c r="A24" s="912" t="s">
        <v>34</v>
      </c>
      <c r="B24" s="95" t="s">
        <v>291</v>
      </c>
      <c r="C24" s="195">
        <f>'MARCH ''25 PLN'!C24/4.29</f>
        <v>0</v>
      </c>
      <c r="D24" s="195">
        <f>'MARCH ''25 PLN'!D24/4.18</f>
        <v>0</v>
      </c>
      <c r="E24" s="179">
        <v>0</v>
      </c>
      <c r="F24" s="242"/>
      <c r="G24" s="277">
        <f t="shared" si="8"/>
        <v>0</v>
      </c>
      <c r="H24" s="96" t="e">
        <f t="shared" si="0"/>
        <v>#DIV/0!</v>
      </c>
      <c r="I24" s="296">
        <v>0</v>
      </c>
      <c r="J24" s="552">
        <v>0</v>
      </c>
      <c r="K24" s="552">
        <v>0</v>
      </c>
      <c r="L24" s="552">
        <v>0</v>
      </c>
      <c r="M24" s="552">
        <v>0</v>
      </c>
      <c r="N24" s="552">
        <v>0</v>
      </c>
      <c r="O24" s="552">
        <v>0</v>
      </c>
      <c r="P24" s="296"/>
      <c r="Q24" s="862">
        <f t="shared" si="9"/>
        <v>0</v>
      </c>
      <c r="R24" s="274">
        <f t="shared" si="1"/>
        <v>0</v>
      </c>
      <c r="S24" s="12" t="e">
        <f t="shared" si="2"/>
        <v>#DIV/0!</v>
      </c>
      <c r="T24" s="295">
        <f t="shared" si="3"/>
        <v>0</v>
      </c>
      <c r="U24" s="49" t="e">
        <f t="shared" si="4"/>
        <v>#DIV/0!</v>
      </c>
      <c r="V24" s="572">
        <f t="shared" si="14"/>
        <v>0</v>
      </c>
      <c r="W24" s="49" t="e">
        <f t="shared" si="10"/>
        <v>#DIV/0!</v>
      </c>
      <c r="X24" s="232"/>
      <c r="Y24" s="297"/>
      <c r="Z24" s="194">
        <f t="shared" si="11"/>
        <v>0</v>
      </c>
      <c r="AA24" s="277">
        <f t="shared" si="5"/>
        <v>0</v>
      </c>
      <c r="AB24" s="96" t="e">
        <f t="shared" si="6"/>
        <v>#DIV/0!</v>
      </c>
      <c r="AC24" s="16"/>
      <c r="AD24" s="186"/>
      <c r="AE24" s="123"/>
      <c r="AF24" s="123"/>
      <c r="AG24" s="123"/>
      <c r="AH24" s="124"/>
      <c r="AI24" s="124"/>
      <c r="AJ24" s="122">
        <f t="shared" si="15"/>
        <v>0</v>
      </c>
    </row>
    <row r="25" spans="1:39" ht="36" hidden="1" customHeight="1" outlineLevel="1" thickBot="1" x14ac:dyDescent="0.35">
      <c r="A25" s="907" t="s">
        <v>69</v>
      </c>
      <c r="B25" s="734" t="s">
        <v>70</v>
      </c>
      <c r="C25" s="195">
        <f>'MARCH ''25 PLN'!C25/4.29</f>
        <v>55814.864475524475</v>
      </c>
      <c r="D25" s="195">
        <f>'MARCH ''25 PLN'!D25/4.18</f>
        <v>109435.01048335899</v>
      </c>
      <c r="E25" s="781">
        <v>123259.5102</v>
      </c>
      <c r="F25" s="765"/>
      <c r="G25" s="273">
        <f>E25-I25</f>
        <v>-143006.84979999997</v>
      </c>
      <c r="H25" s="31">
        <f>E25/I25-1</f>
        <v>-0.53708192728514403</v>
      </c>
      <c r="I25" s="383">
        <v>266266.36</v>
      </c>
      <c r="J25" s="551">
        <v>420000</v>
      </c>
      <c r="K25" s="551">
        <v>322438.34382044052</v>
      </c>
      <c r="L25" s="551">
        <v>202438.34382044052</v>
      </c>
      <c r="M25" s="551">
        <v>202438.34382044052</v>
      </c>
      <c r="N25" s="551">
        <v>202438.34382044052</v>
      </c>
      <c r="O25" s="551">
        <v>263328.58</v>
      </c>
      <c r="P25" s="766">
        <v>140069.07999999999</v>
      </c>
      <c r="Q25" s="863">
        <f t="shared" si="9"/>
        <v>126197.28</v>
      </c>
      <c r="R25" s="536">
        <f t="shared" si="1"/>
        <v>210451.49552447553</v>
      </c>
      <c r="S25" s="31">
        <f t="shared" si="2"/>
        <v>3.7705277528132521</v>
      </c>
      <c r="T25" s="273">
        <f t="shared" si="3"/>
        <v>156831.349516641</v>
      </c>
      <c r="U25" s="759">
        <f t="shared" si="4"/>
        <v>1.4331003288978459</v>
      </c>
      <c r="V25" s="568">
        <f t="shared" si="14"/>
        <v>16762.269516641012</v>
      </c>
      <c r="W25" s="31">
        <f t="shared" si="10"/>
        <v>0.15317099566769743</v>
      </c>
      <c r="X25" s="767" t="s">
        <v>428</v>
      </c>
      <c r="Y25" s="192"/>
      <c r="Z25" s="195">
        <f t="shared" si="11"/>
        <v>266266.36</v>
      </c>
      <c r="AA25" s="273">
        <f t="shared" si="5"/>
        <v>16762.269516641012</v>
      </c>
      <c r="AB25" s="9">
        <f t="shared" si="6"/>
        <v>0.15317099566769743</v>
      </c>
      <c r="AC25" s="16"/>
      <c r="AD25" s="313"/>
      <c r="AE25" s="131"/>
      <c r="AF25" s="8"/>
      <c r="AG25" s="13"/>
      <c r="AH25" s="13"/>
      <c r="AI25" s="34"/>
      <c r="AJ25" s="129">
        <f t="shared" si="15"/>
        <v>0</v>
      </c>
    </row>
    <row r="26" spans="1:39" ht="36" customHeight="1" outlineLevel="1" thickBot="1" x14ac:dyDescent="0.35">
      <c r="A26" s="107" t="s">
        <v>52</v>
      </c>
      <c r="B26" s="143" t="s">
        <v>205</v>
      </c>
      <c r="C26" s="195">
        <f>'MARCH ''25 PLN'!C26/4.29</f>
        <v>1279200.2341025642</v>
      </c>
      <c r="D26" s="195">
        <f>'MARCH ''25 PLN'!D26/4.17</f>
        <v>2057261.35969094</v>
      </c>
      <c r="E26" s="807">
        <v>3271161.1460000002</v>
      </c>
      <c r="F26" s="756"/>
      <c r="G26" s="276">
        <f t="shared" si="8"/>
        <v>-1115632.3639999996</v>
      </c>
      <c r="H26" s="187">
        <f t="shared" si="0"/>
        <v>-0.25431613351684745</v>
      </c>
      <c r="I26" s="239">
        <v>4386793.51</v>
      </c>
      <c r="J26" s="546">
        <v>8000000</v>
      </c>
      <c r="K26" s="546">
        <v>6000000</v>
      </c>
      <c r="L26" s="546">
        <v>5515901.8829200985</v>
      </c>
      <c r="M26" s="546">
        <v>4200000</v>
      </c>
      <c r="N26" s="546">
        <v>4200000</v>
      </c>
      <c r="O26" s="546">
        <v>4386793.51</v>
      </c>
      <c r="P26" s="374">
        <v>1115632.3799999999</v>
      </c>
      <c r="Q26" s="864">
        <f t="shared" si="9"/>
        <v>3271161.13</v>
      </c>
      <c r="R26" s="710">
        <f t="shared" si="1"/>
        <v>3107593.2758974358</v>
      </c>
      <c r="S26" s="187">
        <f t="shared" si="2"/>
        <v>2.4293251306958985</v>
      </c>
      <c r="T26" s="230">
        <f t="shared" si="3"/>
        <v>2329532.1503090598</v>
      </c>
      <c r="U26" s="755">
        <f t="shared" si="4"/>
        <v>1.1323462326920986</v>
      </c>
      <c r="V26" s="569">
        <f t="shared" si="14"/>
        <v>1213899.7703090599</v>
      </c>
      <c r="W26" s="32">
        <f t="shared" si="10"/>
        <v>0.59005617569729818</v>
      </c>
      <c r="X26" s="762" t="s">
        <v>429</v>
      </c>
      <c r="Y26" s="180"/>
      <c r="Z26" s="197">
        <f t="shared" si="11"/>
        <v>4386793.51</v>
      </c>
      <c r="AA26" s="276">
        <f t="shared" si="5"/>
        <v>1213899.7703090599</v>
      </c>
      <c r="AB26" s="45">
        <f t="shared" si="6"/>
        <v>0.59005617569729818</v>
      </c>
      <c r="AC26" s="16"/>
      <c r="AD26" s="26"/>
      <c r="AE26" s="27"/>
      <c r="AF26" s="27"/>
      <c r="AG26" s="27"/>
      <c r="AH26" s="43"/>
      <c r="AI26" s="43"/>
      <c r="AJ26" s="22">
        <f t="shared" si="15"/>
        <v>0</v>
      </c>
    </row>
    <row r="27" spans="1:39" ht="36" customHeight="1" outlineLevel="1" thickBot="1" x14ac:dyDescent="0.35">
      <c r="A27" s="105" t="s">
        <v>52</v>
      </c>
      <c r="B27" s="144" t="s">
        <v>431</v>
      </c>
      <c r="C27" s="195">
        <f>'MARCH ''25 PLN'!C27/4.29</f>
        <v>314488.80104895105</v>
      </c>
      <c r="D27" s="195">
        <f>'MARCH ''25 PLN'!D27/4.17</f>
        <v>234528.4109486349</v>
      </c>
      <c r="E27" s="384">
        <v>1122322.75</v>
      </c>
      <c r="F27" s="197"/>
      <c r="G27" s="230">
        <f t="shared" si="8"/>
        <v>0</v>
      </c>
      <c r="H27" s="32">
        <f t="shared" si="0"/>
        <v>0</v>
      </c>
      <c r="I27" s="181">
        <v>1122322.75</v>
      </c>
      <c r="J27" s="547">
        <v>1192317.0160000001</v>
      </c>
      <c r="K27" s="547">
        <v>1209247.9099999999</v>
      </c>
      <c r="L27" s="547">
        <v>786514.91</v>
      </c>
      <c r="M27" s="547">
        <v>700000</v>
      </c>
      <c r="N27" s="547">
        <v>700000</v>
      </c>
      <c r="O27" s="547">
        <v>834648.81980000006</v>
      </c>
      <c r="P27" s="851"/>
      <c r="Q27" s="865">
        <f>I27-P27</f>
        <v>1122322.75</v>
      </c>
      <c r="R27" s="537">
        <f t="shared" si="1"/>
        <v>807833.94895104901</v>
      </c>
      <c r="S27" s="32">
        <f t="shared" si="2"/>
        <v>2.5687208773622032</v>
      </c>
      <c r="T27" s="230">
        <f t="shared" si="3"/>
        <v>887794.33905136515</v>
      </c>
      <c r="U27" s="755">
        <f t="shared" si="4"/>
        <v>3.7854447376348137</v>
      </c>
      <c r="V27" s="569">
        <f>Q27-D27</f>
        <v>887794.33905136515</v>
      </c>
      <c r="W27" s="32">
        <f t="shared" si="10"/>
        <v>3.7854447376348137</v>
      </c>
      <c r="X27" s="762" t="s">
        <v>430</v>
      </c>
      <c r="Y27" s="181"/>
      <c r="Z27" s="197">
        <f t="shared" si="11"/>
        <v>1122322.75</v>
      </c>
      <c r="AA27" s="230">
        <f t="shared" si="5"/>
        <v>887794.33905136515</v>
      </c>
      <c r="AB27" s="10">
        <f t="shared" si="6"/>
        <v>3.7854447376348137</v>
      </c>
      <c r="AC27" s="16"/>
      <c r="AD27" s="50"/>
      <c r="AE27" s="17"/>
      <c r="AF27" s="17"/>
      <c r="AG27" s="14"/>
      <c r="AH27" s="100"/>
      <c r="AI27" s="41"/>
      <c r="AJ27" s="18">
        <f t="shared" si="15"/>
        <v>0</v>
      </c>
    </row>
    <row r="28" spans="1:39" ht="36" customHeight="1" outlineLevel="1" thickBot="1" x14ac:dyDescent="0.35">
      <c r="A28" s="105" t="s">
        <v>52</v>
      </c>
      <c r="B28" s="144" t="s">
        <v>73</v>
      </c>
      <c r="C28" s="195">
        <f>'MARCH ''25 PLN'!C28/4.29</f>
        <v>14300.878321678321</v>
      </c>
      <c r="D28" s="195">
        <f>'MARCH ''25 PLN'!D28/4.17</f>
        <v>4117.2834601466502</v>
      </c>
      <c r="E28" s="384">
        <v>-64048.99</v>
      </c>
      <c r="F28" s="197"/>
      <c r="G28" s="230">
        <f t="shared" si="8"/>
        <v>-64048.99</v>
      </c>
      <c r="H28" s="32" t="e">
        <f t="shared" si="0"/>
        <v>#DIV/0!</v>
      </c>
      <c r="I28" s="217">
        <v>0</v>
      </c>
      <c r="J28" s="547">
        <v>0</v>
      </c>
      <c r="K28" s="547">
        <v>0</v>
      </c>
      <c r="L28" s="547">
        <v>0</v>
      </c>
      <c r="M28" s="547">
        <v>0</v>
      </c>
      <c r="N28" s="547">
        <v>0</v>
      </c>
      <c r="O28" s="547">
        <v>0</v>
      </c>
      <c r="P28" s="375">
        <v>64048.99</v>
      </c>
      <c r="Q28" s="865">
        <f t="shared" si="9"/>
        <v>-64048.99</v>
      </c>
      <c r="R28" s="537">
        <f t="shared" si="1"/>
        <v>-14300.878321678321</v>
      </c>
      <c r="S28" s="32">
        <f t="shared" si="2"/>
        <v>-1</v>
      </c>
      <c r="T28" s="230">
        <f t="shared" si="3"/>
        <v>-4117.2834601466502</v>
      </c>
      <c r="U28" s="755">
        <f t="shared" si="4"/>
        <v>-1</v>
      </c>
      <c r="V28" s="569">
        <f t="shared" si="14"/>
        <v>-68166.273460146651</v>
      </c>
      <c r="W28" s="32">
        <f t="shared" si="10"/>
        <v>-16.55612835986733</v>
      </c>
      <c r="X28" s="761" t="s">
        <v>292</v>
      </c>
      <c r="Y28" s="181"/>
      <c r="Z28" s="197">
        <f t="shared" si="11"/>
        <v>0</v>
      </c>
      <c r="AA28" s="230">
        <f t="shared" si="5"/>
        <v>-68166.273460146651</v>
      </c>
      <c r="AB28" s="10">
        <f t="shared" si="6"/>
        <v>-16.55612835986733</v>
      </c>
      <c r="AC28" s="16"/>
      <c r="AD28" s="50"/>
      <c r="AE28" s="17"/>
      <c r="AF28" s="17"/>
      <c r="AG28" s="14"/>
      <c r="AH28" s="100"/>
      <c r="AI28" s="41"/>
      <c r="AJ28" s="18">
        <f t="shared" si="15"/>
        <v>0</v>
      </c>
    </row>
    <row r="29" spans="1:39" ht="36" customHeight="1" outlineLevel="1" thickBot="1" x14ac:dyDescent="0.35">
      <c r="A29" s="105" t="s">
        <v>52</v>
      </c>
      <c r="B29" s="144" t="s">
        <v>208</v>
      </c>
      <c r="C29" s="195">
        <f>'MARCH ''25 PLN'!C29/4.29</f>
        <v>202680.14918414917</v>
      </c>
      <c r="D29" s="195">
        <f>'MARCH ''25 PLN'!D29/4.17</f>
        <v>113211.48252808202</v>
      </c>
      <c r="E29" s="217">
        <v>1015121.78</v>
      </c>
      <c r="F29" s="181"/>
      <c r="G29" s="230">
        <f>F29-I29</f>
        <v>-1350107.31</v>
      </c>
      <c r="H29" s="32">
        <f>F29/I29-1</f>
        <v>-1</v>
      </c>
      <c r="I29" s="217">
        <v>1350107.31</v>
      </c>
      <c r="J29" s="547">
        <v>0</v>
      </c>
      <c r="K29" s="547">
        <v>0</v>
      </c>
      <c r="L29" s="547">
        <v>766000</v>
      </c>
      <c r="M29" s="547">
        <v>905168.95</v>
      </c>
      <c r="N29" s="547">
        <v>905168.95</v>
      </c>
      <c r="O29" s="547">
        <v>1350107.31</v>
      </c>
      <c r="P29" s="376">
        <v>334985.58</v>
      </c>
      <c r="Q29" s="866">
        <f t="shared" si="9"/>
        <v>1015121.73</v>
      </c>
      <c r="R29" s="537">
        <f t="shared" si="1"/>
        <v>1147427.1608158508</v>
      </c>
      <c r="S29" s="32">
        <f t="shared" si="2"/>
        <v>5.6612705557727443</v>
      </c>
      <c r="T29" s="230">
        <f t="shared" si="3"/>
        <v>1236895.827471918</v>
      </c>
      <c r="U29" s="755">
        <f t="shared" si="4"/>
        <v>10.925533345657822</v>
      </c>
      <c r="V29" s="569">
        <f t="shared" si="14"/>
        <v>901910.247471918</v>
      </c>
      <c r="W29" s="32">
        <f t="shared" si="10"/>
        <v>7.9665969151865834</v>
      </c>
      <c r="X29" s="761" t="s">
        <v>293</v>
      </c>
      <c r="Y29" s="181"/>
      <c r="Z29" s="198">
        <f t="shared" si="11"/>
        <v>1350107.31</v>
      </c>
      <c r="AA29" s="230">
        <f t="shared" si="5"/>
        <v>901910.24747191789</v>
      </c>
      <c r="AB29" s="10">
        <f t="shared" si="6"/>
        <v>7.9665969151865834</v>
      </c>
      <c r="AC29" s="16"/>
      <c r="AD29" s="50"/>
      <c r="AE29" s="17"/>
      <c r="AF29" s="17"/>
      <c r="AG29" s="17"/>
      <c r="AH29" s="17"/>
      <c r="AI29" s="17"/>
      <c r="AJ29" s="18">
        <f t="shared" si="15"/>
        <v>0</v>
      </c>
    </row>
    <row r="30" spans="1:39" ht="36" customHeight="1" outlineLevel="1" thickBot="1" x14ac:dyDescent="0.35">
      <c r="A30" s="908" t="s">
        <v>52</v>
      </c>
      <c r="B30" s="229" t="s">
        <v>75</v>
      </c>
      <c r="C30" s="195">
        <f>'MARCH ''25 PLN'!C30/4.29</f>
        <v>218302.86946386949</v>
      </c>
      <c r="D30" s="195">
        <f>'MARCH ''25 PLN'!D30/4.17</f>
        <v>54457.846374023771</v>
      </c>
      <c r="E30" s="782">
        <v>327937.72360000003</v>
      </c>
      <c r="F30" s="850"/>
      <c r="G30" s="230">
        <f t="shared" si="8"/>
        <v>0</v>
      </c>
      <c r="H30" s="32">
        <f t="shared" si="0"/>
        <v>0</v>
      </c>
      <c r="I30" s="209">
        <v>327937.72360000003</v>
      </c>
      <c r="J30" s="547">
        <v>192106</v>
      </c>
      <c r="K30" s="547">
        <v>192106</v>
      </c>
      <c r="L30" s="547">
        <v>192106</v>
      </c>
      <c r="M30" s="547">
        <v>244890</v>
      </c>
      <c r="N30" s="547">
        <v>244890</v>
      </c>
      <c r="O30" s="547">
        <v>327937.72360000003</v>
      </c>
      <c r="P30" s="375"/>
      <c r="Q30" s="865">
        <f t="shared" si="9"/>
        <v>327937.72360000003</v>
      </c>
      <c r="R30" s="537">
        <f t="shared" si="1"/>
        <v>109634.85413613054</v>
      </c>
      <c r="S30" s="32">
        <f t="shared" si="2"/>
        <v>0.50221444365519807</v>
      </c>
      <c r="T30" s="230">
        <f>I30-D30</f>
        <v>273479.87722597626</v>
      </c>
      <c r="U30" s="755">
        <f t="shared" si="4"/>
        <v>5.0218636144308739</v>
      </c>
      <c r="V30" s="569">
        <f t="shared" si="14"/>
        <v>273479.87722597626</v>
      </c>
      <c r="W30" s="32">
        <f t="shared" si="10"/>
        <v>5.0218636144308739</v>
      </c>
      <c r="X30" s="761" t="s">
        <v>294</v>
      </c>
      <c r="Y30" s="209"/>
      <c r="Z30" s="197">
        <f t="shared" si="11"/>
        <v>327937.72360000003</v>
      </c>
      <c r="AA30" s="230">
        <f t="shared" si="5"/>
        <v>273479.87722597626</v>
      </c>
      <c r="AB30" s="10">
        <f t="shared" si="6"/>
        <v>5.0218636144308739</v>
      </c>
      <c r="AC30" s="16"/>
      <c r="AD30" s="120"/>
      <c r="AE30" s="25"/>
      <c r="AF30" s="25"/>
      <c r="AG30" s="25"/>
      <c r="AH30" s="25"/>
      <c r="AI30" s="25"/>
      <c r="AJ30" s="125">
        <f t="shared" si="15"/>
        <v>0</v>
      </c>
    </row>
    <row r="31" spans="1:39" ht="36" hidden="1" customHeight="1" outlineLevel="1" thickBot="1" x14ac:dyDescent="0.35">
      <c r="A31" s="105" t="s">
        <v>76</v>
      </c>
      <c r="B31" s="144" t="s">
        <v>77</v>
      </c>
      <c r="C31" s="195">
        <f>'MARCH ''25 PLN'!C31/4.29</f>
        <v>0</v>
      </c>
      <c r="D31" s="195">
        <f>'MARCH ''25 PLN'!D31/4.18</f>
        <v>38738.549772344842</v>
      </c>
      <c r="E31" s="384">
        <v>100120.42</v>
      </c>
      <c r="F31" s="212"/>
      <c r="G31" s="743">
        <f t="shared" si="8"/>
        <v>0</v>
      </c>
      <c r="H31" s="32">
        <f t="shared" si="0"/>
        <v>0</v>
      </c>
      <c r="I31" s="181">
        <v>100120.42</v>
      </c>
      <c r="J31" s="547">
        <v>0</v>
      </c>
      <c r="K31" s="547">
        <v>0</v>
      </c>
      <c r="L31" s="547">
        <v>100120</v>
      </c>
      <c r="M31" s="547">
        <v>100120</v>
      </c>
      <c r="N31" s="547">
        <v>100120</v>
      </c>
      <c r="O31" s="547">
        <v>100120.42</v>
      </c>
      <c r="P31" s="758"/>
      <c r="Q31" s="867">
        <f>I31-P31</f>
        <v>100120.42</v>
      </c>
      <c r="R31" s="537">
        <f t="shared" si="1"/>
        <v>100120.42</v>
      </c>
      <c r="S31" s="32" t="e">
        <f>I31/C31-1</f>
        <v>#DIV/0!</v>
      </c>
      <c r="T31" s="230">
        <f t="shared" si="3"/>
        <v>61381.870227655156</v>
      </c>
      <c r="U31" s="755">
        <f t="shared" si="4"/>
        <v>1.5845164723093275</v>
      </c>
      <c r="V31" s="569">
        <f t="shared" si="14"/>
        <v>61381.870227655156</v>
      </c>
      <c r="W31" s="32">
        <f t="shared" si="10"/>
        <v>1.5845164723093275</v>
      </c>
      <c r="X31" s="761" t="s">
        <v>295</v>
      </c>
      <c r="Y31" s="181"/>
      <c r="Z31" s="197">
        <f t="shared" si="11"/>
        <v>100120.42</v>
      </c>
      <c r="AA31" s="230">
        <f t="shared" si="5"/>
        <v>61381.870227655156</v>
      </c>
      <c r="AB31" s="10">
        <f t="shared" si="6"/>
        <v>1.5845164723093275</v>
      </c>
      <c r="AC31" s="16"/>
      <c r="AD31" s="116"/>
      <c r="AE31" s="117"/>
      <c r="AF31" s="117"/>
      <c r="AG31" s="117"/>
      <c r="AH31" s="117"/>
      <c r="AI31" s="117"/>
      <c r="AJ31" s="119">
        <f t="shared" si="15"/>
        <v>0</v>
      </c>
    </row>
    <row r="32" spans="1:39" ht="36" customHeight="1" outlineLevel="1" thickBot="1" x14ac:dyDescent="0.35">
      <c r="A32" s="909" t="s">
        <v>52</v>
      </c>
      <c r="B32" s="145" t="s">
        <v>78</v>
      </c>
      <c r="C32" s="195">
        <f>'MARCH ''25 PLN'!C32/4.29</f>
        <v>0</v>
      </c>
      <c r="D32" s="195">
        <f>'MARCH ''25 PLN'!D32/4.17</f>
        <v>0</v>
      </c>
      <c r="E32" s="824">
        <v>180917.25020000001</v>
      </c>
      <c r="F32" s="824"/>
      <c r="G32" s="768"/>
      <c r="H32" s="33"/>
      <c r="I32" s="178">
        <v>180917.25020000001</v>
      </c>
      <c r="J32" s="547"/>
      <c r="K32" s="547"/>
      <c r="L32" s="547"/>
      <c r="M32" s="547"/>
      <c r="N32" s="547"/>
      <c r="O32" s="547">
        <v>180917.25020000001</v>
      </c>
      <c r="P32" s="769"/>
      <c r="Q32" s="868">
        <f t="shared" ref="Q32" si="16">I32-P32</f>
        <v>180917.25020000001</v>
      </c>
      <c r="R32" s="728">
        <f t="shared" si="1"/>
        <v>180917.25020000001</v>
      </c>
      <c r="S32" s="33" t="e">
        <f t="shared" ref="S32" si="17">I32/C32-1</f>
        <v>#DIV/0!</v>
      </c>
      <c r="T32" s="274">
        <f t="shared" si="3"/>
        <v>180917.25020000001</v>
      </c>
      <c r="U32" s="760" t="e">
        <f t="shared" si="4"/>
        <v>#DIV/0!</v>
      </c>
      <c r="V32" s="570">
        <f t="shared" si="14"/>
        <v>180917.25020000001</v>
      </c>
      <c r="W32" s="33" t="e">
        <f t="shared" si="10"/>
        <v>#DIV/0!</v>
      </c>
      <c r="X32" s="770" t="s">
        <v>424</v>
      </c>
      <c r="Y32" s="193"/>
      <c r="Z32" s="199">
        <f t="shared" si="11"/>
        <v>180917.25020000001</v>
      </c>
      <c r="AA32" s="274">
        <f t="shared" si="5"/>
        <v>180917.25020000001</v>
      </c>
      <c r="AB32" s="12" t="e">
        <f t="shared" si="6"/>
        <v>#DIV/0!</v>
      </c>
      <c r="AC32" s="16"/>
      <c r="AD32" s="106"/>
      <c r="AE32" s="753"/>
      <c r="AF32" s="753"/>
      <c r="AG32" s="132"/>
      <c r="AH32" s="754"/>
      <c r="AI32" s="707"/>
      <c r="AJ32" s="115"/>
    </row>
    <row r="33" spans="1:36" ht="36" hidden="1" customHeight="1" outlineLevel="1" thickBot="1" x14ac:dyDescent="0.35">
      <c r="A33" s="107" t="s">
        <v>57</v>
      </c>
      <c r="B33" s="143" t="s">
        <v>210</v>
      </c>
      <c r="C33" s="195">
        <f>'MARCH ''25 PLN'!C33/4.29</f>
        <v>125028.76687645687</v>
      </c>
      <c r="D33" s="195">
        <f>'MARCH ''25 PLN'!D33/4.18</f>
        <v>149569.19039935325</v>
      </c>
      <c r="E33" s="873">
        <v>603975.53430000006</v>
      </c>
      <c r="F33" s="192"/>
      <c r="G33" s="710">
        <f t="shared" si="8"/>
        <v>0</v>
      </c>
      <c r="H33" s="187">
        <f t="shared" si="0"/>
        <v>0</v>
      </c>
      <c r="I33" s="873">
        <v>603975.53430000006</v>
      </c>
      <c r="J33" s="551">
        <v>375000</v>
      </c>
      <c r="K33" s="551">
        <v>375000</v>
      </c>
      <c r="L33" s="551">
        <v>415000</v>
      </c>
      <c r="M33" s="551">
        <v>415000</v>
      </c>
      <c r="N33" s="551">
        <v>415000</v>
      </c>
      <c r="O33" s="551">
        <v>603975.53430000006</v>
      </c>
      <c r="P33" s="374"/>
      <c r="Q33" s="864">
        <f>I33-P33</f>
        <v>603975.53430000006</v>
      </c>
      <c r="R33" s="710">
        <f t="shared" si="1"/>
        <v>478946.76742354321</v>
      </c>
      <c r="S33" s="187">
        <f t="shared" si="2"/>
        <v>3.830692562910734</v>
      </c>
      <c r="T33" s="276">
        <f t="shared" si="3"/>
        <v>454406.34390064678</v>
      </c>
      <c r="U33" s="764">
        <f t="shared" si="4"/>
        <v>3.0381012472379583</v>
      </c>
      <c r="V33" s="571">
        <f t="shared" si="14"/>
        <v>454406.34390064678</v>
      </c>
      <c r="W33" s="187">
        <f t="shared" si="10"/>
        <v>3.0381012472379583</v>
      </c>
      <c r="X33" s="762" t="s">
        <v>296</v>
      </c>
      <c r="Y33" s="180"/>
      <c r="Z33" s="316">
        <f t="shared" si="11"/>
        <v>603975.53430000006</v>
      </c>
      <c r="AA33" s="276">
        <f t="shared" si="5"/>
        <v>454406.34390064678</v>
      </c>
      <c r="AB33" s="45">
        <f t="shared" si="6"/>
        <v>3.0381012472379583</v>
      </c>
      <c r="AC33" s="16"/>
      <c r="AD33" s="101"/>
      <c r="AE33" s="27"/>
      <c r="AF33" s="27"/>
      <c r="AG33" s="48"/>
      <c r="AH33" s="527"/>
      <c r="AI33" s="43"/>
      <c r="AJ33" s="22">
        <f t="shared" si="15"/>
        <v>0</v>
      </c>
    </row>
    <row r="34" spans="1:36" ht="36" hidden="1" customHeight="1" outlineLevel="1" thickBot="1" x14ac:dyDescent="0.35">
      <c r="A34" s="105" t="s">
        <v>57</v>
      </c>
      <c r="B34" s="144" t="s">
        <v>212</v>
      </c>
      <c r="C34" s="195">
        <f>'MARCH ''25 PLN'!C34/4.29</f>
        <v>298.59906759906761</v>
      </c>
      <c r="D34" s="195">
        <f>'MARCH ''25 PLN'!D34/4.18</f>
        <v>83.023562360446576</v>
      </c>
      <c r="E34" s="181">
        <v>0</v>
      </c>
      <c r="F34" s="841"/>
      <c r="G34" s="537">
        <f t="shared" si="8"/>
        <v>0</v>
      </c>
      <c r="H34" s="32" t="e">
        <f t="shared" si="0"/>
        <v>#DIV/0!</v>
      </c>
      <c r="I34" s="217">
        <v>0</v>
      </c>
      <c r="J34" s="547">
        <v>1000</v>
      </c>
      <c r="K34" s="547">
        <v>1000</v>
      </c>
      <c r="L34" s="547">
        <v>1000</v>
      </c>
      <c r="M34" s="547">
        <v>1000</v>
      </c>
      <c r="N34" s="547">
        <v>1000</v>
      </c>
      <c r="O34" s="547">
        <v>0</v>
      </c>
      <c r="P34" s="377"/>
      <c r="Q34" s="867">
        <f t="shared" si="9"/>
        <v>0</v>
      </c>
      <c r="R34" s="537">
        <f t="shared" si="1"/>
        <v>-298.59906759906761</v>
      </c>
      <c r="S34" s="32">
        <f t="shared" si="2"/>
        <v>-1</v>
      </c>
      <c r="T34" s="230">
        <f t="shared" si="3"/>
        <v>-83.023562360446576</v>
      </c>
      <c r="U34" s="755">
        <f t="shared" si="4"/>
        <v>-1</v>
      </c>
      <c r="V34" s="569">
        <f t="shared" si="14"/>
        <v>-83.023562360446576</v>
      </c>
      <c r="W34" s="32">
        <f t="shared" si="10"/>
        <v>-1</v>
      </c>
      <c r="X34" s="761" t="s">
        <v>297</v>
      </c>
      <c r="Y34" s="181"/>
      <c r="Z34" s="197">
        <f t="shared" si="11"/>
        <v>0</v>
      </c>
      <c r="AA34" s="230">
        <f t="shared" si="5"/>
        <v>-83.023562360446576</v>
      </c>
      <c r="AB34" s="10">
        <f t="shared" si="6"/>
        <v>-1</v>
      </c>
      <c r="AC34" s="16"/>
      <c r="AD34" s="50"/>
      <c r="AE34" s="17"/>
      <c r="AF34" s="17"/>
      <c r="AG34" s="14"/>
      <c r="AH34" s="100"/>
      <c r="AI34" s="41"/>
      <c r="AJ34" s="18">
        <f t="shared" si="15"/>
        <v>0</v>
      </c>
    </row>
    <row r="35" spans="1:36" ht="36" hidden="1" customHeight="1" outlineLevel="1" thickBot="1" x14ac:dyDescent="0.35">
      <c r="A35" s="105" t="s">
        <v>81</v>
      </c>
      <c r="B35" s="144" t="s">
        <v>82</v>
      </c>
      <c r="C35" s="195">
        <f>'MARCH ''25 PLN'!C35/4.29</f>
        <v>0</v>
      </c>
      <c r="D35" s="195">
        <f>'MARCH ''25 PLN'!D35/4.18</f>
        <v>0</v>
      </c>
      <c r="E35" s="181">
        <v>0</v>
      </c>
      <c r="F35" s="384"/>
      <c r="G35" s="537">
        <f t="shared" si="8"/>
        <v>0</v>
      </c>
      <c r="H35" s="32" t="e">
        <f t="shared" si="0"/>
        <v>#DIV/0!</v>
      </c>
      <c r="I35" s="217">
        <v>0</v>
      </c>
      <c r="J35" s="547">
        <v>1000</v>
      </c>
      <c r="K35" s="547">
        <v>1000</v>
      </c>
      <c r="L35" s="547">
        <v>1000</v>
      </c>
      <c r="M35" s="547">
        <v>1000</v>
      </c>
      <c r="N35" s="547">
        <v>1000</v>
      </c>
      <c r="O35" s="547">
        <v>0</v>
      </c>
      <c r="P35" s="377"/>
      <c r="Q35" s="867">
        <f t="shared" si="9"/>
        <v>0</v>
      </c>
      <c r="R35" s="537">
        <f t="shared" si="1"/>
        <v>0</v>
      </c>
      <c r="S35" s="32" t="e">
        <f t="shared" si="2"/>
        <v>#DIV/0!</v>
      </c>
      <c r="T35" s="230">
        <f t="shared" si="3"/>
        <v>0</v>
      </c>
      <c r="U35" s="755" t="e">
        <f t="shared" si="4"/>
        <v>#DIV/0!</v>
      </c>
      <c r="V35" s="569">
        <f t="shared" si="14"/>
        <v>0</v>
      </c>
      <c r="W35" s="32" t="e">
        <f t="shared" si="10"/>
        <v>#DIV/0!</v>
      </c>
      <c r="X35" s="761"/>
      <c r="Y35" s="181"/>
      <c r="Z35" s="197">
        <f t="shared" si="11"/>
        <v>0</v>
      </c>
      <c r="AA35" s="230">
        <f t="shared" si="5"/>
        <v>0</v>
      </c>
      <c r="AB35" s="10" t="e">
        <f t="shared" si="6"/>
        <v>#DIV/0!</v>
      </c>
      <c r="AC35" s="16"/>
      <c r="AD35" s="50"/>
      <c r="AE35" s="17"/>
      <c r="AF35" s="17"/>
      <c r="AG35" s="14"/>
      <c r="AH35" s="100"/>
      <c r="AI35" s="41"/>
      <c r="AJ35" s="18">
        <f t="shared" si="15"/>
        <v>0</v>
      </c>
    </row>
    <row r="36" spans="1:36" ht="36" hidden="1" customHeight="1" outlineLevel="1" thickBot="1" x14ac:dyDescent="0.35">
      <c r="A36" s="105" t="s">
        <v>57</v>
      </c>
      <c r="B36" s="144" t="s">
        <v>83</v>
      </c>
      <c r="C36" s="195">
        <f>'MARCH ''25 PLN'!C36/4.29</f>
        <v>0</v>
      </c>
      <c r="D36" s="195">
        <f>'MARCH ''25 PLN'!D36/4.18</f>
        <v>0</v>
      </c>
      <c r="E36" s="181">
        <v>0</v>
      </c>
      <c r="F36" s="384"/>
      <c r="G36" s="537">
        <f t="shared" si="8"/>
        <v>0</v>
      </c>
      <c r="H36" s="32" t="e">
        <f t="shared" si="0"/>
        <v>#DIV/0!</v>
      </c>
      <c r="I36" s="217">
        <v>0</v>
      </c>
      <c r="J36" s="547">
        <v>0</v>
      </c>
      <c r="K36" s="547">
        <v>0</v>
      </c>
      <c r="L36" s="547">
        <v>0</v>
      </c>
      <c r="M36" s="547">
        <v>0</v>
      </c>
      <c r="N36" s="547">
        <v>0</v>
      </c>
      <c r="O36" s="547">
        <v>0</v>
      </c>
      <c r="P36" s="377"/>
      <c r="Q36" s="867">
        <f t="shared" si="9"/>
        <v>0</v>
      </c>
      <c r="R36" s="537">
        <f t="shared" si="1"/>
        <v>0</v>
      </c>
      <c r="S36" s="32" t="e">
        <f t="shared" si="2"/>
        <v>#DIV/0!</v>
      </c>
      <c r="T36" s="230">
        <f t="shared" si="3"/>
        <v>0</v>
      </c>
      <c r="U36" s="755" t="e">
        <f t="shared" si="4"/>
        <v>#DIV/0!</v>
      </c>
      <c r="V36" s="569">
        <f t="shared" si="14"/>
        <v>0</v>
      </c>
      <c r="W36" s="32" t="e">
        <f t="shared" si="10"/>
        <v>#DIV/0!</v>
      </c>
      <c r="X36" s="761"/>
      <c r="Y36" s="181"/>
      <c r="Z36" s="197">
        <f t="shared" si="11"/>
        <v>0</v>
      </c>
      <c r="AA36" s="230">
        <f t="shared" si="5"/>
        <v>0</v>
      </c>
      <c r="AB36" s="10" t="e">
        <f t="shared" si="6"/>
        <v>#DIV/0!</v>
      </c>
      <c r="AC36" s="16"/>
      <c r="AD36" s="19"/>
      <c r="AE36" s="17"/>
      <c r="AF36" s="17"/>
      <c r="AG36" s="17"/>
      <c r="AH36" s="41"/>
      <c r="AI36" s="41"/>
      <c r="AJ36" s="18">
        <f t="shared" si="15"/>
        <v>0</v>
      </c>
    </row>
    <row r="37" spans="1:36" ht="36" hidden="1" customHeight="1" outlineLevel="1" thickBot="1" x14ac:dyDescent="0.35">
      <c r="A37" s="105" t="s">
        <v>57</v>
      </c>
      <c r="B37" s="883" t="s">
        <v>213</v>
      </c>
      <c r="C37" s="195">
        <f>'MARCH ''25 PLN'!C37/4.29</f>
        <v>0</v>
      </c>
      <c r="D37" s="195">
        <f>'MARCH ''25 PLN'!D37/4.18</f>
        <v>26300.875814354073</v>
      </c>
      <c r="E37" s="182">
        <v>23799.529900000001</v>
      </c>
      <c r="F37" s="384"/>
      <c r="G37" s="537">
        <f t="shared" si="8"/>
        <v>0</v>
      </c>
      <c r="H37" s="32">
        <f t="shared" si="0"/>
        <v>0</v>
      </c>
      <c r="I37" s="182">
        <v>23799.529900000001</v>
      </c>
      <c r="J37" s="553">
        <v>105000</v>
      </c>
      <c r="K37" s="553">
        <v>105000</v>
      </c>
      <c r="L37" s="553">
        <v>105000</v>
      </c>
      <c r="M37" s="553">
        <v>105000</v>
      </c>
      <c r="N37" s="553">
        <v>105000</v>
      </c>
      <c r="O37" s="553">
        <v>23799.529900000001</v>
      </c>
      <c r="P37" s="377"/>
      <c r="Q37" s="867">
        <f t="shared" si="9"/>
        <v>23799.529900000001</v>
      </c>
      <c r="R37" s="537">
        <f t="shared" si="1"/>
        <v>23799.529900000001</v>
      </c>
      <c r="S37" s="32" t="e">
        <f t="shared" si="2"/>
        <v>#DIV/0!</v>
      </c>
      <c r="T37" s="230">
        <f t="shared" si="3"/>
        <v>-2501.3459143540713</v>
      </c>
      <c r="U37" s="755">
        <f t="shared" si="4"/>
        <v>-9.5105042585271082E-2</v>
      </c>
      <c r="V37" s="569">
        <f t="shared" si="14"/>
        <v>-2501.3459143540713</v>
      </c>
      <c r="W37" s="32">
        <f t="shared" si="10"/>
        <v>-9.5105042585271082E-2</v>
      </c>
      <c r="X37" s="763" t="s">
        <v>298</v>
      </c>
      <c r="Y37" s="182"/>
      <c r="Z37" s="197">
        <f t="shared" si="11"/>
        <v>23799.529900000001</v>
      </c>
      <c r="AA37" s="230">
        <f t="shared" si="5"/>
        <v>-2501.3459143540713</v>
      </c>
      <c r="AB37" s="10">
        <f t="shared" si="6"/>
        <v>-9.5105042585271082E-2</v>
      </c>
      <c r="AC37" s="16"/>
      <c r="AD37" s="19"/>
      <c r="AE37" s="17"/>
      <c r="AF37" s="17"/>
      <c r="AG37" s="17"/>
      <c r="AH37" s="41"/>
      <c r="AI37" s="41"/>
      <c r="AJ37" s="18">
        <f t="shared" si="15"/>
        <v>0</v>
      </c>
    </row>
    <row r="38" spans="1:36" ht="36" hidden="1" customHeight="1" outlineLevel="1" thickBot="1" x14ac:dyDescent="0.35">
      <c r="A38" s="105" t="s">
        <v>57</v>
      </c>
      <c r="B38" s="882" t="s">
        <v>85</v>
      </c>
      <c r="C38" s="195">
        <f>'MARCH ''25 PLN'!C38/4.29</f>
        <v>0</v>
      </c>
      <c r="D38" s="195">
        <f>'MARCH ''25 PLN'!D38/4.18</f>
        <v>0</v>
      </c>
      <c r="E38" s="194">
        <v>0</v>
      </c>
      <c r="F38" s="757"/>
      <c r="G38" s="537">
        <f t="shared" si="8"/>
        <v>0</v>
      </c>
      <c r="H38" s="32" t="e">
        <f t="shared" si="0"/>
        <v>#DIV/0!</v>
      </c>
      <c r="I38" s="219">
        <v>0</v>
      </c>
      <c r="J38" s="552">
        <v>0</v>
      </c>
      <c r="K38" s="552">
        <v>0</v>
      </c>
      <c r="L38" s="552">
        <v>0</v>
      </c>
      <c r="M38" s="552">
        <v>0</v>
      </c>
      <c r="N38" s="552">
        <v>0</v>
      </c>
      <c r="O38" s="552">
        <v>0</v>
      </c>
      <c r="P38" s="374"/>
      <c r="Q38" s="869">
        <f t="shared" si="9"/>
        <v>0</v>
      </c>
      <c r="R38" s="537">
        <f t="shared" si="1"/>
        <v>0</v>
      </c>
      <c r="S38" s="32" t="e">
        <f t="shared" si="2"/>
        <v>#DIV/0!</v>
      </c>
      <c r="T38" s="274">
        <f t="shared" si="3"/>
        <v>0</v>
      </c>
      <c r="U38" s="760" t="e">
        <f t="shared" si="4"/>
        <v>#DIV/0!</v>
      </c>
      <c r="V38" s="570">
        <f t="shared" si="14"/>
        <v>0</v>
      </c>
      <c r="W38" s="33" t="e">
        <f t="shared" si="10"/>
        <v>#DIV/0!</v>
      </c>
      <c r="X38" s="762"/>
      <c r="Y38" s="194"/>
      <c r="Z38" s="197">
        <f t="shared" si="11"/>
        <v>0</v>
      </c>
      <c r="AA38" s="274">
        <f t="shared" si="5"/>
        <v>0</v>
      </c>
      <c r="AB38" s="12" t="e">
        <f t="shared" si="6"/>
        <v>#DIV/0!</v>
      </c>
      <c r="AC38" s="16"/>
      <c r="AD38" s="19"/>
      <c r="AE38" s="17"/>
      <c r="AF38" s="17"/>
      <c r="AG38" s="17"/>
      <c r="AH38" s="17"/>
      <c r="AI38" s="17"/>
      <c r="AJ38" s="18">
        <f t="shared" si="15"/>
        <v>0</v>
      </c>
    </row>
    <row r="39" spans="1:36" ht="36" hidden="1" customHeight="1" thickBot="1" x14ac:dyDescent="0.35">
      <c r="A39" s="888" t="s">
        <v>214</v>
      </c>
      <c r="B39" s="888"/>
      <c r="C39" s="195">
        <f>'MARCH ''25 PLN'!C39/4.29</f>
        <v>2669773.7064335663</v>
      </c>
      <c r="D39" s="195">
        <f>'MARCH ''25 PLN'!D39/4.18</f>
        <v>3562635.7976597147</v>
      </c>
      <c r="E39" s="164">
        <f>SUM(E18:E38)</f>
        <v>7662590.365100001</v>
      </c>
      <c r="F39" s="538">
        <f>SUM(F18:F38)</f>
        <v>0</v>
      </c>
      <c r="G39" s="291">
        <f t="shared" si="8"/>
        <v>-1691073.6535999971</v>
      </c>
      <c r="H39" s="292">
        <f t="shared" si="0"/>
        <v>-0.18079264448874521</v>
      </c>
      <c r="I39" s="215">
        <f>SUM(I18:I38)</f>
        <v>9353664.018699998</v>
      </c>
      <c r="J39" s="554">
        <v>11385226.223260354</v>
      </c>
      <c r="K39" s="554">
        <v>9297354.5758348908</v>
      </c>
      <c r="L39" s="554">
        <v>9052270.8070405386</v>
      </c>
      <c r="M39" s="554">
        <v>7815108.2938204408</v>
      </c>
      <c r="N39" s="554">
        <v>7815108.2938204408</v>
      </c>
      <c r="O39" s="554">
        <v>9063052.3084999975</v>
      </c>
      <c r="P39" s="215">
        <f>SUM(P18:P38)</f>
        <v>1688135.96</v>
      </c>
      <c r="Q39" s="378">
        <f t="shared" si="9"/>
        <v>7665528.0586999981</v>
      </c>
      <c r="R39" s="291">
        <f t="shared" si="1"/>
        <v>6683890.3122664317</v>
      </c>
      <c r="S39" s="292">
        <f t="shared" si="2"/>
        <v>2.5035418905204323</v>
      </c>
      <c r="T39" s="277">
        <f t="shared" si="3"/>
        <v>5791028.2210402833</v>
      </c>
      <c r="U39" s="226">
        <f t="shared" si="4"/>
        <v>1.625489819881222</v>
      </c>
      <c r="V39" s="566">
        <f t="shared" si="14"/>
        <v>4102892.2610402834</v>
      </c>
      <c r="W39" s="836">
        <f t="shared" si="10"/>
        <v>1.1516451565819503</v>
      </c>
      <c r="X39" s="35"/>
      <c r="Y39" s="165">
        <f>SUM(Y18:Y38)</f>
        <v>0</v>
      </c>
      <c r="Z39" s="163">
        <f t="shared" si="11"/>
        <v>9353664.018699998</v>
      </c>
      <c r="AA39" s="291">
        <f t="shared" si="5"/>
        <v>4102892.2610402834</v>
      </c>
      <c r="AB39" s="292">
        <f t="shared" si="6"/>
        <v>1.1516451565819503</v>
      </c>
      <c r="AC39" s="4"/>
      <c r="AD39" s="28">
        <f t="shared" ref="AD39:AJ39" si="18">SUM(AD18:AD38)</f>
        <v>0</v>
      </c>
      <c r="AE39" s="7">
        <f t="shared" si="18"/>
        <v>1335.4303</v>
      </c>
      <c r="AF39" s="7">
        <f t="shared" si="18"/>
        <v>1883.1996999999999</v>
      </c>
      <c r="AG39" s="7">
        <f t="shared" si="18"/>
        <v>2227</v>
      </c>
      <c r="AH39" s="7">
        <f t="shared" si="18"/>
        <v>1656.55</v>
      </c>
      <c r="AI39" s="7">
        <f t="shared" si="18"/>
        <v>0</v>
      </c>
      <c r="AJ39" s="30">
        <f t="shared" si="18"/>
        <v>7102.18</v>
      </c>
    </row>
    <row r="40" spans="1:36" ht="36" hidden="1" customHeight="1" thickBot="1" x14ac:dyDescent="0.35">
      <c r="A40" s="888" t="s">
        <v>215</v>
      </c>
      <c r="B40" s="888"/>
      <c r="C40" s="195">
        <f>'MARCH ''25 PLN'!C40/4.29</f>
        <v>64439.027948717958</v>
      </c>
      <c r="D40" s="195">
        <f>'MARCH ''25 PLN'!D40/4.18</f>
        <v>92392.344497607657</v>
      </c>
      <c r="E40" s="164">
        <f>SUM(E41:E54)</f>
        <v>373542.28709999996</v>
      </c>
      <c r="F40" s="208">
        <f>SUM(F41:F54)</f>
        <v>0</v>
      </c>
      <c r="G40" s="291">
        <f t="shared" si="8"/>
        <v>-1076.0002000000095</v>
      </c>
      <c r="H40" s="292">
        <f t="shared" si="0"/>
        <v>-2.8722575391476601E-3</v>
      </c>
      <c r="I40" s="215">
        <f>SUM(I41:I54)</f>
        <v>374618.28729999997</v>
      </c>
      <c r="J40" s="554">
        <v>463400</v>
      </c>
      <c r="K40" s="554">
        <v>426349</v>
      </c>
      <c r="L40" s="554">
        <v>408403.77</v>
      </c>
      <c r="M40" s="554">
        <v>397543.94</v>
      </c>
      <c r="N40" s="554">
        <v>397543.94</v>
      </c>
      <c r="O40" s="554">
        <v>374618.28729999997</v>
      </c>
      <c r="P40" s="215">
        <f>SUM(P41:P54)</f>
        <v>1076.01</v>
      </c>
      <c r="Q40" s="371">
        <f t="shared" si="9"/>
        <v>373542.27729999996</v>
      </c>
      <c r="R40" s="277">
        <f t="shared" si="1"/>
        <v>310179.25935128203</v>
      </c>
      <c r="S40" s="152">
        <f t="shared" si="2"/>
        <v>4.8135310110222287</v>
      </c>
      <c r="T40" s="277">
        <f t="shared" si="3"/>
        <v>282225.9428023923</v>
      </c>
      <c r="U40" s="226">
        <f t="shared" si="4"/>
        <v>3.0546464031952354</v>
      </c>
      <c r="V40" s="566">
        <f t="shared" si="14"/>
        <v>281149.93280239229</v>
      </c>
      <c r="W40" s="836">
        <f t="shared" si="10"/>
        <v>3.043000308425686</v>
      </c>
      <c r="X40" s="35"/>
      <c r="Y40" s="165">
        <f>SUM(Y41:Y54)</f>
        <v>0</v>
      </c>
      <c r="Z40" s="163">
        <f t="shared" si="11"/>
        <v>374618.28729999997</v>
      </c>
      <c r="AA40" s="277">
        <f t="shared" si="5"/>
        <v>281149.93280239229</v>
      </c>
      <c r="AB40" s="152">
        <f t="shared" si="6"/>
        <v>3.043000308425686</v>
      </c>
      <c r="AC40" s="4"/>
      <c r="AD40" s="28">
        <f t="shared" ref="AD40:AJ40" si="19">SUM(AD41:AD54)</f>
        <v>0</v>
      </c>
      <c r="AE40" s="7">
        <f t="shared" si="19"/>
        <v>0</v>
      </c>
      <c r="AF40" s="7">
        <f t="shared" si="19"/>
        <v>0</v>
      </c>
      <c r="AG40" s="7">
        <f t="shared" si="19"/>
        <v>0</v>
      </c>
      <c r="AH40" s="7">
        <f t="shared" si="19"/>
        <v>0</v>
      </c>
      <c r="AI40" s="7">
        <f t="shared" si="19"/>
        <v>0</v>
      </c>
      <c r="AJ40" s="30">
        <f t="shared" si="19"/>
        <v>0</v>
      </c>
    </row>
    <row r="41" spans="1:36" ht="36" hidden="1" customHeight="1" outlineLevel="1" thickBot="1" x14ac:dyDescent="0.35">
      <c r="A41" s="913" t="s">
        <v>69</v>
      </c>
      <c r="B41" s="188" t="s">
        <v>299</v>
      </c>
      <c r="C41" s="195">
        <f>'MARCH ''25 PLN'!C41/4.29</f>
        <v>426.62948717948723</v>
      </c>
      <c r="D41" s="195">
        <f>'MARCH ''25 PLN'!D41/4.18</f>
        <v>454.54545454545456</v>
      </c>
      <c r="E41" s="196">
        <v>1496.9304999999999</v>
      </c>
      <c r="F41" s="160"/>
      <c r="G41" s="276">
        <f t="shared" si="8"/>
        <v>0</v>
      </c>
      <c r="H41" s="45">
        <f t="shared" si="0"/>
        <v>0</v>
      </c>
      <c r="I41" s="196">
        <v>1496.9304999999999</v>
      </c>
      <c r="J41" s="547">
        <v>1900</v>
      </c>
      <c r="K41" s="547">
        <v>2188</v>
      </c>
      <c r="L41" s="547">
        <v>2188</v>
      </c>
      <c r="M41" s="547">
        <v>2188</v>
      </c>
      <c r="N41" s="547">
        <v>2188</v>
      </c>
      <c r="O41" s="547">
        <v>1496.9304999999999</v>
      </c>
      <c r="P41" s="218"/>
      <c r="Q41" s="861">
        <f t="shared" si="9"/>
        <v>1496.9304999999999</v>
      </c>
      <c r="R41" s="230">
        <f t="shared" si="1"/>
        <v>1070.3010128205128</v>
      </c>
      <c r="S41" s="10">
        <f t="shared" si="2"/>
        <v>2.5087366086588068</v>
      </c>
      <c r="T41" s="230">
        <f t="shared" si="3"/>
        <v>1042.3850454545454</v>
      </c>
      <c r="U41" s="32">
        <f t="shared" si="4"/>
        <v>2.2932470999999999</v>
      </c>
      <c r="V41" s="559">
        <f t="shared" si="14"/>
        <v>1042.3850454545454</v>
      </c>
      <c r="W41" s="31">
        <f t="shared" si="10"/>
        <v>2.2932470999999999</v>
      </c>
      <c r="X41" s="166"/>
      <c r="Y41" s="171"/>
      <c r="Z41" s="181">
        <f t="shared" si="11"/>
        <v>1496.9304999999999</v>
      </c>
      <c r="AA41" s="230">
        <f t="shared" si="5"/>
        <v>1042.3850454545454</v>
      </c>
      <c r="AB41" s="10">
        <f t="shared" si="6"/>
        <v>2.2932470999999999</v>
      </c>
      <c r="AC41" s="16"/>
      <c r="AD41" s="128"/>
      <c r="AE41" s="131"/>
      <c r="AF41" s="131"/>
      <c r="AG41" s="131"/>
      <c r="AH41" s="52"/>
      <c r="AI41" s="52"/>
      <c r="AJ41" s="129">
        <f t="shared" ref="AJ41:AJ54" si="20">SUM(AD41:AI41)</f>
        <v>0</v>
      </c>
    </row>
    <row r="42" spans="1:36" ht="36" hidden="1" customHeight="1" outlineLevel="1" thickBot="1" x14ac:dyDescent="0.35">
      <c r="A42" s="914" t="s">
        <v>62</v>
      </c>
      <c r="B42" s="189" t="s">
        <v>87</v>
      </c>
      <c r="C42" s="195">
        <f>'MARCH ''25 PLN'!C42/4.29</f>
        <v>38259.386993006992</v>
      </c>
      <c r="D42" s="195">
        <f>'MARCH ''25 PLN'!D42/4.18</f>
        <v>41866.028708133977</v>
      </c>
      <c r="E42" s="176">
        <v>157133.39110000001</v>
      </c>
      <c r="F42" s="161"/>
      <c r="G42" s="230"/>
      <c r="H42" s="10"/>
      <c r="I42" s="176">
        <v>157133.39110000001</v>
      </c>
      <c r="J42" s="547">
        <v>175000</v>
      </c>
      <c r="K42" s="547">
        <v>100000</v>
      </c>
      <c r="L42" s="547">
        <v>100000</v>
      </c>
      <c r="M42" s="547">
        <v>100000</v>
      </c>
      <c r="N42" s="547">
        <v>100000</v>
      </c>
      <c r="O42" s="547">
        <v>157133.39110000001</v>
      </c>
      <c r="P42" s="217"/>
      <c r="Q42" s="870">
        <f t="shared" si="9"/>
        <v>157133.39110000001</v>
      </c>
      <c r="R42" s="230">
        <f t="shared" si="1"/>
        <v>118874.00410699302</v>
      </c>
      <c r="S42" s="10">
        <f t="shared" si="2"/>
        <v>3.1070545936535963</v>
      </c>
      <c r="T42" s="230">
        <f t="shared" si="3"/>
        <v>115267.36239186603</v>
      </c>
      <c r="U42" s="32">
        <f t="shared" si="4"/>
        <v>2.7532432845599994</v>
      </c>
      <c r="V42" s="560">
        <f t="shared" si="14"/>
        <v>115267.36239186603</v>
      </c>
      <c r="W42" s="32">
        <f t="shared" si="10"/>
        <v>2.7532432845599994</v>
      </c>
      <c r="X42" s="167"/>
      <c r="Y42" s="172"/>
      <c r="Z42" s="181">
        <f t="shared" si="11"/>
        <v>157133.39110000001</v>
      </c>
      <c r="AA42" s="230">
        <f t="shared" si="5"/>
        <v>115267.36239186603</v>
      </c>
      <c r="AB42" s="10">
        <f t="shared" si="6"/>
        <v>2.7532432845599994</v>
      </c>
      <c r="AC42" s="16"/>
      <c r="AD42" s="19"/>
      <c r="AE42" s="17"/>
      <c r="AF42" s="17"/>
      <c r="AG42" s="17"/>
      <c r="AH42" s="41"/>
      <c r="AI42" s="41"/>
      <c r="AJ42" s="18">
        <f t="shared" si="20"/>
        <v>0</v>
      </c>
    </row>
    <row r="43" spans="1:36" ht="36" hidden="1" customHeight="1" outlineLevel="1" thickBot="1" x14ac:dyDescent="0.35">
      <c r="A43" s="914" t="s">
        <v>88</v>
      </c>
      <c r="B43" s="189" t="s">
        <v>89</v>
      </c>
      <c r="C43" s="195">
        <f>'MARCH ''25 PLN'!C43/4.29</f>
        <v>922.27979020979024</v>
      </c>
      <c r="D43" s="195">
        <f>'MARCH ''25 PLN'!D43/4.18</f>
        <v>1028.708133971292</v>
      </c>
      <c r="E43" s="176">
        <v>2266.9897999999998</v>
      </c>
      <c r="F43" s="161"/>
      <c r="G43" s="230">
        <f t="shared" si="8"/>
        <v>0</v>
      </c>
      <c r="H43" s="10">
        <f t="shared" si="0"/>
        <v>0</v>
      </c>
      <c r="I43" s="176">
        <v>2266.9897999999998</v>
      </c>
      <c r="J43" s="547">
        <v>4300</v>
      </c>
      <c r="K43" s="547">
        <v>5000</v>
      </c>
      <c r="L43" s="547">
        <v>5000</v>
      </c>
      <c r="M43" s="547">
        <v>2288</v>
      </c>
      <c r="N43" s="547">
        <v>2288</v>
      </c>
      <c r="O43" s="547">
        <v>2266.9897999999998</v>
      </c>
      <c r="P43" s="217"/>
      <c r="Q43" s="870">
        <f t="shared" si="9"/>
        <v>2266.9897999999998</v>
      </c>
      <c r="R43" s="230">
        <f t="shared" si="1"/>
        <v>1344.7100097902096</v>
      </c>
      <c r="S43" s="10">
        <f t="shared" si="2"/>
        <v>1.4580282730518572</v>
      </c>
      <c r="T43" s="230">
        <f t="shared" si="3"/>
        <v>1238.2816660287078</v>
      </c>
      <c r="U43" s="32">
        <f t="shared" si="4"/>
        <v>1.2037249683720925</v>
      </c>
      <c r="V43" s="560">
        <f t="shared" si="14"/>
        <v>1238.2816660287078</v>
      </c>
      <c r="W43" s="32">
        <f t="shared" si="10"/>
        <v>1.2037249683720925</v>
      </c>
      <c r="X43" s="167" t="s">
        <v>300</v>
      </c>
      <c r="Y43" s="172"/>
      <c r="Z43" s="181">
        <f t="shared" si="11"/>
        <v>2266.9897999999998</v>
      </c>
      <c r="AA43" s="230">
        <f t="shared" si="5"/>
        <v>1238.2816660287078</v>
      </c>
      <c r="AB43" s="10">
        <f t="shared" si="6"/>
        <v>1.2037249683720925</v>
      </c>
      <c r="AC43" s="16"/>
      <c r="AD43" s="19"/>
      <c r="AE43" s="17"/>
      <c r="AF43" s="17"/>
      <c r="AG43" s="17"/>
      <c r="AH43" s="41"/>
      <c r="AI43" s="41"/>
      <c r="AJ43" s="18">
        <f t="shared" si="20"/>
        <v>0</v>
      </c>
    </row>
    <row r="44" spans="1:36" ht="36" hidden="1" customHeight="1" outlineLevel="1" thickBot="1" x14ac:dyDescent="0.35">
      <c r="A44" s="914" t="s">
        <v>46</v>
      </c>
      <c r="B44" s="189" t="s">
        <v>90</v>
      </c>
      <c r="C44" s="195">
        <f>'MARCH ''25 PLN'!C44/4.29</f>
        <v>0</v>
      </c>
      <c r="D44" s="195">
        <f>'MARCH ''25 PLN'!D44/4.18</f>
        <v>0</v>
      </c>
      <c r="E44" s="176">
        <v>0</v>
      </c>
      <c r="F44" s="161"/>
      <c r="G44" s="230">
        <f t="shared" si="8"/>
        <v>0</v>
      </c>
      <c r="H44" s="10" t="e">
        <f t="shared" si="0"/>
        <v>#DIV/0!</v>
      </c>
      <c r="I44" s="181">
        <v>0</v>
      </c>
      <c r="J44" s="555">
        <v>0</v>
      </c>
      <c r="K44" s="555">
        <v>0</v>
      </c>
      <c r="L44" s="555">
        <v>0</v>
      </c>
      <c r="M44" s="555">
        <v>0</v>
      </c>
      <c r="N44" s="555">
        <v>0</v>
      </c>
      <c r="O44" s="555">
        <v>0</v>
      </c>
      <c r="P44" s="181"/>
      <c r="Q44" s="871">
        <f t="shared" si="9"/>
        <v>0</v>
      </c>
      <c r="R44" s="230">
        <f t="shared" si="1"/>
        <v>0</v>
      </c>
      <c r="S44" s="10" t="e">
        <f t="shared" si="2"/>
        <v>#DIV/0!</v>
      </c>
      <c r="T44" s="230">
        <f t="shared" si="3"/>
        <v>0</v>
      </c>
      <c r="U44" s="32" t="e">
        <f t="shared" si="4"/>
        <v>#DIV/0!</v>
      </c>
      <c r="V44" s="560">
        <f t="shared" si="14"/>
        <v>0</v>
      </c>
      <c r="W44" s="32" t="e">
        <f t="shared" si="10"/>
        <v>#DIV/0!</v>
      </c>
      <c r="X44" s="246"/>
      <c r="Y44" s="181"/>
      <c r="Z44" s="181">
        <f t="shared" si="11"/>
        <v>0</v>
      </c>
      <c r="AA44" s="230">
        <f t="shared" si="5"/>
        <v>0</v>
      </c>
      <c r="AB44" s="10" t="e">
        <f t="shared" si="6"/>
        <v>#DIV/0!</v>
      </c>
      <c r="AC44" s="100"/>
      <c r="AD44" s="19"/>
      <c r="AE44" s="17"/>
      <c r="AF44" s="41"/>
      <c r="AG44" s="17"/>
      <c r="AH44" s="17"/>
      <c r="AI44" s="231"/>
      <c r="AJ44" s="94">
        <f t="shared" si="20"/>
        <v>0</v>
      </c>
    </row>
    <row r="45" spans="1:36" ht="36" hidden="1" customHeight="1" outlineLevel="1" thickBot="1" x14ac:dyDescent="0.35">
      <c r="A45" s="914" t="s">
        <v>46</v>
      </c>
      <c r="B45" s="189" t="s">
        <v>91</v>
      </c>
      <c r="C45" s="195">
        <f>'MARCH ''25 PLN'!C45/4.29</f>
        <v>4179.305337995338</v>
      </c>
      <c r="D45" s="195">
        <f>'MARCH ''25 PLN'!D45/4.18</f>
        <v>4784.6889952153115</v>
      </c>
      <c r="E45" s="176">
        <v>5870.9098000000004</v>
      </c>
      <c r="F45" s="161"/>
      <c r="G45" s="230">
        <f t="shared" si="8"/>
        <v>-547.03019999999924</v>
      </c>
      <c r="H45" s="10">
        <f t="shared" si="0"/>
        <v>-8.523454566418498E-2</v>
      </c>
      <c r="I45" s="217">
        <v>6417.94</v>
      </c>
      <c r="J45" s="547">
        <v>20000</v>
      </c>
      <c r="K45" s="547">
        <v>20000</v>
      </c>
      <c r="L45" s="547">
        <v>6565.77</v>
      </c>
      <c r="M45" s="547">
        <v>6417.94</v>
      </c>
      <c r="N45" s="547">
        <v>6417.94</v>
      </c>
      <c r="O45" s="547">
        <v>6417.94</v>
      </c>
      <c r="P45" s="217">
        <v>547.04</v>
      </c>
      <c r="Q45" s="870">
        <f t="shared" si="9"/>
        <v>5870.9</v>
      </c>
      <c r="R45" s="230">
        <f t="shared" si="1"/>
        <v>2238.6346620046615</v>
      </c>
      <c r="S45" s="10">
        <f t="shared" si="2"/>
        <v>0.53564754928350222</v>
      </c>
      <c r="T45" s="230">
        <f t="shared" si="3"/>
        <v>1633.2510047846881</v>
      </c>
      <c r="U45" s="32">
        <f t="shared" si="4"/>
        <v>0.34134945999999977</v>
      </c>
      <c r="V45" s="560">
        <f t="shared" si="14"/>
        <v>1086.2110047846882</v>
      </c>
      <c r="W45" s="32">
        <f t="shared" si="10"/>
        <v>0.22701809999999978</v>
      </c>
      <c r="X45" s="167"/>
      <c r="Y45" s="172"/>
      <c r="Z45" s="181">
        <f t="shared" si="11"/>
        <v>6417.94</v>
      </c>
      <c r="AA45" s="230">
        <f t="shared" si="5"/>
        <v>1086.2110047846882</v>
      </c>
      <c r="AB45" s="10">
        <f t="shared" si="6"/>
        <v>0.22701809999999978</v>
      </c>
      <c r="AC45" s="16"/>
      <c r="AD45" s="19"/>
      <c r="AE45" s="17"/>
      <c r="AF45" s="17"/>
      <c r="AG45" s="842"/>
      <c r="AH45" s="43"/>
      <c r="AI45" s="43"/>
      <c r="AJ45" s="18">
        <f t="shared" si="20"/>
        <v>0</v>
      </c>
    </row>
    <row r="46" spans="1:36" ht="36" hidden="1" customHeight="1" outlineLevel="1" thickBot="1" x14ac:dyDescent="0.35">
      <c r="A46" s="914" t="s">
        <v>46</v>
      </c>
      <c r="B46" s="189" t="s">
        <v>92</v>
      </c>
      <c r="C46" s="195">
        <f>'MARCH ''25 PLN'!C46/4.29</f>
        <v>1334.7298368298368</v>
      </c>
      <c r="D46" s="195">
        <f>'MARCH ''25 PLN'!D46/4.18</f>
        <v>1196.1722488038279</v>
      </c>
      <c r="E46" s="176">
        <v>0</v>
      </c>
      <c r="F46" s="161"/>
      <c r="G46" s="230">
        <f t="shared" si="8"/>
        <v>0</v>
      </c>
      <c r="H46" s="10" t="e">
        <f t="shared" si="0"/>
        <v>#DIV/0!</v>
      </c>
      <c r="I46" s="217">
        <v>0</v>
      </c>
      <c r="J46" s="547">
        <v>5000</v>
      </c>
      <c r="K46" s="547">
        <v>2000</v>
      </c>
      <c r="L46" s="547">
        <v>2000</v>
      </c>
      <c r="M46" s="547">
        <v>1000</v>
      </c>
      <c r="N46" s="547">
        <v>1000</v>
      </c>
      <c r="O46" s="547">
        <v>0</v>
      </c>
      <c r="P46" s="217"/>
      <c r="Q46" s="870">
        <f t="shared" si="9"/>
        <v>0</v>
      </c>
      <c r="R46" s="230">
        <f t="shared" si="1"/>
        <v>-1334.7298368298368</v>
      </c>
      <c r="S46" s="10">
        <f t="shared" si="2"/>
        <v>-1</v>
      </c>
      <c r="T46" s="230">
        <f t="shared" si="3"/>
        <v>-1196.1722488038279</v>
      </c>
      <c r="U46" s="32">
        <f t="shared" si="4"/>
        <v>-1</v>
      </c>
      <c r="V46" s="560">
        <f t="shared" si="14"/>
        <v>-1196.1722488038279</v>
      </c>
      <c r="W46" s="32">
        <f t="shared" si="10"/>
        <v>-1</v>
      </c>
      <c r="X46" s="167"/>
      <c r="Y46" s="172"/>
      <c r="Z46" s="181">
        <f t="shared" si="11"/>
        <v>0</v>
      </c>
      <c r="AA46" s="230">
        <f t="shared" si="5"/>
        <v>-1196.1722488038279</v>
      </c>
      <c r="AB46" s="10">
        <f t="shared" si="6"/>
        <v>-1</v>
      </c>
      <c r="AC46" s="16"/>
      <c r="AD46" s="19"/>
      <c r="AE46" s="17"/>
      <c r="AF46" s="17"/>
      <c r="AG46" s="17"/>
      <c r="AH46" s="41"/>
      <c r="AI46" s="41"/>
      <c r="AJ46" s="18">
        <f t="shared" si="20"/>
        <v>0</v>
      </c>
    </row>
    <row r="47" spans="1:36" ht="36" hidden="1" customHeight="1" outlineLevel="1" thickBot="1" x14ac:dyDescent="0.35">
      <c r="A47" s="914" t="s">
        <v>93</v>
      </c>
      <c r="B47" s="189" t="s">
        <v>94</v>
      </c>
      <c r="C47" s="195">
        <f>'MARCH ''25 PLN'!C47/4.29</f>
        <v>1867.373006993007</v>
      </c>
      <c r="D47" s="195">
        <f>'MARCH ''25 PLN'!D47/4.18</f>
        <v>2392.3444976076557</v>
      </c>
      <c r="E47" s="176">
        <v>-528.97</v>
      </c>
      <c r="F47" s="161"/>
      <c r="G47" s="230">
        <f t="shared" si="8"/>
        <v>-528.97</v>
      </c>
      <c r="H47" s="10" t="e">
        <f t="shared" si="0"/>
        <v>#DIV/0!</v>
      </c>
      <c r="I47" s="217">
        <v>0</v>
      </c>
      <c r="J47" s="547">
        <v>11000</v>
      </c>
      <c r="K47" s="547">
        <v>11000</v>
      </c>
      <c r="L47" s="547">
        <v>11000</v>
      </c>
      <c r="M47" s="547">
        <v>11000</v>
      </c>
      <c r="N47" s="547">
        <v>11000</v>
      </c>
      <c r="O47" s="547">
        <v>0</v>
      </c>
      <c r="P47" s="217">
        <v>528.97</v>
      </c>
      <c r="Q47" s="870">
        <f t="shared" si="9"/>
        <v>-528.97</v>
      </c>
      <c r="R47" s="230">
        <f t="shared" si="1"/>
        <v>-1867.373006993007</v>
      </c>
      <c r="S47" s="10">
        <f t="shared" si="2"/>
        <v>-1</v>
      </c>
      <c r="T47" s="230">
        <f t="shared" si="3"/>
        <v>-2392.3444976076557</v>
      </c>
      <c r="U47" s="32">
        <f t="shared" si="4"/>
        <v>-1</v>
      </c>
      <c r="V47" s="560">
        <f t="shared" si="14"/>
        <v>-2921.3144976076555</v>
      </c>
      <c r="W47" s="32">
        <f t="shared" si="10"/>
        <v>-1.2211094600000001</v>
      </c>
      <c r="X47" s="167" t="s">
        <v>301</v>
      </c>
      <c r="Y47" s="172"/>
      <c r="Z47" s="181">
        <f t="shared" si="11"/>
        <v>0</v>
      </c>
      <c r="AA47" s="230">
        <f t="shared" si="5"/>
        <v>-2921.3144976076555</v>
      </c>
      <c r="AB47" s="10">
        <f t="shared" si="6"/>
        <v>-1.2211094600000001</v>
      </c>
      <c r="AC47" s="16"/>
      <c r="AD47" s="19"/>
      <c r="AE47" s="17"/>
      <c r="AF47" s="17"/>
      <c r="AG47" s="17"/>
      <c r="AH47" s="41"/>
      <c r="AI47" s="41"/>
      <c r="AJ47" s="18">
        <f t="shared" si="20"/>
        <v>0</v>
      </c>
    </row>
    <row r="48" spans="1:36" ht="36" hidden="1" customHeight="1" outlineLevel="1" thickBot="1" x14ac:dyDescent="0.35">
      <c r="A48" s="914" t="s">
        <v>95</v>
      </c>
      <c r="B48" s="189" t="s">
        <v>302</v>
      </c>
      <c r="C48" s="195">
        <f>'MARCH ''25 PLN'!C48/4.29</f>
        <v>731.69701631701628</v>
      </c>
      <c r="D48" s="195">
        <f>'MARCH ''25 PLN'!D48/4.18</f>
        <v>0</v>
      </c>
      <c r="E48" s="176">
        <v>0</v>
      </c>
      <c r="F48" s="161"/>
      <c r="G48" s="230">
        <f t="shared" si="8"/>
        <v>0</v>
      </c>
      <c r="H48" s="10" t="e">
        <f t="shared" si="0"/>
        <v>#DIV/0!</v>
      </c>
      <c r="I48" s="217">
        <v>0</v>
      </c>
      <c r="J48" s="547">
        <v>0</v>
      </c>
      <c r="K48" s="547">
        <v>0</v>
      </c>
      <c r="L48" s="547">
        <v>0</v>
      </c>
      <c r="M48" s="547">
        <v>0</v>
      </c>
      <c r="N48" s="547">
        <v>0</v>
      </c>
      <c r="O48" s="547">
        <v>0</v>
      </c>
      <c r="P48" s="217"/>
      <c r="Q48" s="870">
        <f t="shared" si="9"/>
        <v>0</v>
      </c>
      <c r="R48" s="230">
        <f t="shared" si="1"/>
        <v>-731.69701631701628</v>
      </c>
      <c r="S48" s="10">
        <f t="shared" si="2"/>
        <v>-1</v>
      </c>
      <c r="T48" s="230">
        <f t="shared" si="3"/>
        <v>0</v>
      </c>
      <c r="U48" s="32" t="e">
        <f t="shared" si="4"/>
        <v>#DIV/0!</v>
      </c>
      <c r="V48" s="560">
        <f t="shared" si="14"/>
        <v>0</v>
      </c>
      <c r="W48" s="32" t="e">
        <f t="shared" si="10"/>
        <v>#DIV/0!</v>
      </c>
      <c r="X48" s="167"/>
      <c r="Y48" s="172"/>
      <c r="Z48" s="181">
        <f t="shared" si="11"/>
        <v>0</v>
      </c>
      <c r="AA48" s="230">
        <f t="shared" si="5"/>
        <v>0</v>
      </c>
      <c r="AB48" s="10" t="e">
        <f t="shared" si="6"/>
        <v>#DIV/0!</v>
      </c>
      <c r="AC48" s="16"/>
      <c r="AD48" s="19"/>
      <c r="AE48" s="17"/>
      <c r="AF48" s="17"/>
      <c r="AG48" s="17"/>
      <c r="AH48" s="41"/>
      <c r="AI48" s="41"/>
      <c r="AJ48" s="18">
        <f t="shared" si="20"/>
        <v>0</v>
      </c>
    </row>
    <row r="49" spans="1:36" ht="36" customHeight="1" outlineLevel="1" thickBot="1" x14ac:dyDescent="0.35">
      <c r="A49" s="914" t="s">
        <v>52</v>
      </c>
      <c r="B49" s="189" t="s">
        <v>218</v>
      </c>
      <c r="C49" s="195">
        <f>'MARCH ''25 PLN'!C49/4.29</f>
        <v>3085.2192307692308</v>
      </c>
      <c r="D49" s="195">
        <f>'MARCH ''25 PLN'!D49/4.17</f>
        <v>4316.5467625899282</v>
      </c>
      <c r="E49" s="176">
        <v>5254.9</v>
      </c>
      <c r="F49" s="161"/>
      <c r="G49" s="230">
        <f t="shared" si="8"/>
        <v>0</v>
      </c>
      <c r="H49" s="10">
        <f t="shared" si="0"/>
        <v>0</v>
      </c>
      <c r="I49" s="217">
        <v>5254.9</v>
      </c>
      <c r="J49" s="547">
        <v>18000</v>
      </c>
      <c r="K49" s="547">
        <v>14000</v>
      </c>
      <c r="L49" s="547">
        <v>10000</v>
      </c>
      <c r="M49" s="547">
        <v>10000</v>
      </c>
      <c r="N49" s="547">
        <v>10000</v>
      </c>
      <c r="O49" s="547">
        <v>5254.9</v>
      </c>
      <c r="P49" s="217"/>
      <c r="Q49" s="870">
        <f t="shared" si="9"/>
        <v>5254.9</v>
      </c>
      <c r="R49" s="230">
        <f t="shared" si="1"/>
        <v>2169.6807692307689</v>
      </c>
      <c r="S49" s="10">
        <f t="shared" si="2"/>
        <v>0.70325011188582764</v>
      </c>
      <c r="T49" s="230">
        <f t="shared" si="3"/>
        <v>938.35323741007142</v>
      </c>
      <c r="U49" s="32">
        <f t="shared" si="4"/>
        <v>0.21738516666666663</v>
      </c>
      <c r="V49" s="560">
        <f t="shared" si="14"/>
        <v>938.35323741007142</v>
      </c>
      <c r="W49" s="32">
        <f t="shared" si="10"/>
        <v>0.21738516666666663</v>
      </c>
      <c r="X49" s="167"/>
      <c r="Y49" s="172"/>
      <c r="Z49" s="181">
        <f t="shared" si="11"/>
        <v>5254.9</v>
      </c>
      <c r="AA49" s="230">
        <f t="shared" si="5"/>
        <v>938.35323741007142</v>
      </c>
      <c r="AB49" s="10">
        <f t="shared" si="6"/>
        <v>0.21738516666666663</v>
      </c>
      <c r="AC49" s="16"/>
      <c r="AD49" s="19"/>
      <c r="AE49" s="17"/>
      <c r="AF49" s="17"/>
      <c r="AG49" s="17"/>
      <c r="AH49" s="41"/>
      <c r="AI49" s="41"/>
      <c r="AJ49" s="18">
        <f t="shared" si="20"/>
        <v>0</v>
      </c>
    </row>
    <row r="50" spans="1:36" ht="36" customHeight="1" outlineLevel="1" x14ac:dyDescent="0.3">
      <c r="A50" s="914" t="s">
        <v>52</v>
      </c>
      <c r="B50" s="189" t="s">
        <v>427</v>
      </c>
      <c r="C50" s="195">
        <f>'MARCH ''25 PLN'!C50/4.29</f>
        <v>0</v>
      </c>
      <c r="D50" s="195">
        <f>'MARCH ''25 PLN'!D50/4.17</f>
        <v>16786.570743405275</v>
      </c>
      <c r="E50" s="181">
        <v>167007.6078</v>
      </c>
      <c r="F50" s="201"/>
      <c r="G50" s="230">
        <f t="shared" si="8"/>
        <v>0</v>
      </c>
      <c r="H50" s="10">
        <f t="shared" si="0"/>
        <v>0</v>
      </c>
      <c r="I50" s="181">
        <v>167007.6078</v>
      </c>
      <c r="J50" s="547">
        <v>146200</v>
      </c>
      <c r="K50" s="547">
        <v>205161</v>
      </c>
      <c r="L50" s="547">
        <v>204650</v>
      </c>
      <c r="M50" s="547">
        <v>204650</v>
      </c>
      <c r="N50" s="547">
        <v>204650</v>
      </c>
      <c r="O50" s="547">
        <v>167007.6078</v>
      </c>
      <c r="P50" s="217"/>
      <c r="Q50" s="870">
        <f t="shared" si="9"/>
        <v>167007.6078</v>
      </c>
      <c r="R50" s="230">
        <f t="shared" si="1"/>
        <v>167007.6078</v>
      </c>
      <c r="S50" s="10" t="e">
        <f t="shared" si="2"/>
        <v>#DIV/0!</v>
      </c>
      <c r="T50" s="230">
        <f t="shared" si="3"/>
        <v>150221.03705659474</v>
      </c>
      <c r="U50" s="32">
        <f t="shared" si="4"/>
        <v>8.948881778942857</v>
      </c>
      <c r="V50" s="560">
        <f t="shared" si="14"/>
        <v>150221.03705659474</v>
      </c>
      <c r="W50" s="32">
        <f t="shared" si="10"/>
        <v>8.948881778942857</v>
      </c>
      <c r="X50" s="167" t="s">
        <v>303</v>
      </c>
      <c r="Y50" s="172"/>
      <c r="Z50" s="181">
        <f t="shared" si="11"/>
        <v>167007.6078</v>
      </c>
      <c r="AA50" s="230">
        <f t="shared" si="5"/>
        <v>150221.03705659474</v>
      </c>
      <c r="AB50" s="10">
        <f t="shared" si="6"/>
        <v>8.948881778942857</v>
      </c>
      <c r="AC50" s="16"/>
      <c r="AD50" s="19"/>
      <c r="AE50" s="17"/>
      <c r="AF50" s="17"/>
      <c r="AG50" s="17"/>
      <c r="AH50" s="41"/>
      <c r="AI50" s="41"/>
      <c r="AJ50" s="18">
        <f t="shared" si="20"/>
        <v>0</v>
      </c>
    </row>
    <row r="51" spans="1:36" ht="36" hidden="1" customHeight="1" outlineLevel="1" thickBot="1" x14ac:dyDescent="0.3">
      <c r="A51" s="914" t="s">
        <v>221</v>
      </c>
      <c r="B51" s="189" t="s">
        <v>99</v>
      </c>
      <c r="C51" s="195">
        <f>'MARCH ''25 PLN'!C51/4.29</f>
        <v>7431.3753146853142</v>
      </c>
      <c r="D51" s="195">
        <f>'MARCH ''25 PLN'!D51/4.29</f>
        <v>9090.9090909090901</v>
      </c>
      <c r="E51" s="176">
        <v>35040.528100000003</v>
      </c>
      <c r="F51" s="201"/>
      <c r="G51" s="848">
        <f t="shared" si="8"/>
        <v>0</v>
      </c>
      <c r="H51" s="849">
        <f t="shared" si="0"/>
        <v>0</v>
      </c>
      <c r="I51" s="217">
        <v>35040.528100000003</v>
      </c>
      <c r="J51" s="547">
        <v>39000</v>
      </c>
      <c r="K51" s="547">
        <v>45000</v>
      </c>
      <c r="L51" s="547">
        <v>45000</v>
      </c>
      <c r="M51" s="547">
        <v>45000</v>
      </c>
      <c r="N51" s="547">
        <v>45000</v>
      </c>
      <c r="O51" s="547">
        <v>35040.528100000003</v>
      </c>
      <c r="P51" s="217"/>
      <c r="Q51" s="870">
        <f t="shared" si="9"/>
        <v>35040.528100000003</v>
      </c>
      <c r="R51" s="230">
        <f t="shared" si="1"/>
        <v>27609.152785314691</v>
      </c>
      <c r="S51" s="10">
        <f t="shared" si="2"/>
        <v>3.7152144275038292</v>
      </c>
      <c r="T51" s="230">
        <f t="shared" si="3"/>
        <v>25949.619009090915</v>
      </c>
      <c r="U51" s="32">
        <f t="shared" si="4"/>
        <v>2.8544580910000006</v>
      </c>
      <c r="V51" s="560">
        <f t="shared" si="14"/>
        <v>25949.619009090915</v>
      </c>
      <c r="W51" s="32">
        <f t="shared" si="10"/>
        <v>2.8544580910000006</v>
      </c>
      <c r="X51" s="167"/>
      <c r="Y51" s="172"/>
      <c r="Z51" s="181">
        <f t="shared" si="11"/>
        <v>35040.528100000003</v>
      </c>
      <c r="AA51" s="230">
        <f t="shared" si="5"/>
        <v>25949.619009090915</v>
      </c>
      <c r="AB51" s="10">
        <f t="shared" si="6"/>
        <v>2.8544580910000006</v>
      </c>
      <c r="AC51" s="16"/>
      <c r="AD51" s="19"/>
      <c r="AE51" s="17"/>
      <c r="AF51" s="17"/>
      <c r="AG51" s="17"/>
      <c r="AH51" s="41"/>
      <c r="AI51" s="41"/>
      <c r="AJ51" s="18">
        <f t="shared" si="20"/>
        <v>0</v>
      </c>
    </row>
    <row r="52" spans="1:36" ht="36" hidden="1" customHeight="1" outlineLevel="1" thickBot="1" x14ac:dyDescent="0.3">
      <c r="A52" s="914" t="s">
        <v>100</v>
      </c>
      <c r="B52" s="189" t="s">
        <v>101</v>
      </c>
      <c r="C52" s="195">
        <f>'MARCH ''25 PLN'!C52/4.29</f>
        <v>0</v>
      </c>
      <c r="D52" s="195">
        <f>'MARCH ''25 PLN'!D52/4.29</f>
        <v>0</v>
      </c>
      <c r="E52" s="176">
        <v>0</v>
      </c>
      <c r="F52" s="161"/>
      <c r="G52" s="230">
        <f t="shared" si="8"/>
        <v>0</v>
      </c>
      <c r="H52" s="10" t="e">
        <f t="shared" si="0"/>
        <v>#DIV/0!</v>
      </c>
      <c r="I52" s="217">
        <v>0</v>
      </c>
      <c r="J52" s="547"/>
      <c r="K52" s="547"/>
      <c r="L52" s="547"/>
      <c r="M52" s="547"/>
      <c r="N52" s="547"/>
      <c r="O52" s="547">
        <v>0</v>
      </c>
      <c r="P52" s="217"/>
      <c r="Q52" s="870">
        <f t="shared" si="9"/>
        <v>0</v>
      </c>
      <c r="R52" s="230">
        <f t="shared" si="1"/>
        <v>0</v>
      </c>
      <c r="S52" s="10" t="e">
        <f t="shared" si="2"/>
        <v>#DIV/0!</v>
      </c>
      <c r="T52" s="230">
        <f t="shared" si="3"/>
        <v>0</v>
      </c>
      <c r="U52" s="32" t="e">
        <f t="shared" si="4"/>
        <v>#DIV/0!</v>
      </c>
      <c r="V52" s="560">
        <f t="shared" si="14"/>
        <v>0</v>
      </c>
      <c r="W52" s="32" t="e">
        <f t="shared" si="10"/>
        <v>#DIV/0!</v>
      </c>
      <c r="X52" s="167" t="s">
        <v>304</v>
      </c>
      <c r="Y52" s="172"/>
      <c r="Z52" s="181">
        <f t="shared" si="11"/>
        <v>0</v>
      </c>
      <c r="AA52" s="230">
        <f t="shared" si="5"/>
        <v>0</v>
      </c>
      <c r="AB52" s="10" t="e">
        <f t="shared" si="6"/>
        <v>#DIV/0!</v>
      </c>
      <c r="AC52" s="16"/>
      <c r="AD52" s="19"/>
      <c r="AE52" s="17"/>
      <c r="AF52" s="17"/>
      <c r="AG52" s="17"/>
      <c r="AH52" s="41"/>
      <c r="AI52" s="41"/>
      <c r="AJ52" s="18">
        <f t="shared" si="20"/>
        <v>0</v>
      </c>
    </row>
    <row r="53" spans="1:36" ht="36" hidden="1" customHeight="1" outlineLevel="1" thickBot="1" x14ac:dyDescent="0.3">
      <c r="A53" s="914" t="s">
        <v>100</v>
      </c>
      <c r="B53" s="189" t="s">
        <v>102</v>
      </c>
      <c r="C53" s="195">
        <f>'MARCH ''25 PLN'!C53/4.29</f>
        <v>0</v>
      </c>
      <c r="D53" s="195">
        <f>'MARCH ''25 PLN'!D53/4.29</f>
        <v>3496.5034965034965</v>
      </c>
      <c r="E53" s="176">
        <v>0</v>
      </c>
      <c r="F53" s="161"/>
      <c r="G53" s="230">
        <f t="shared" si="8"/>
        <v>0</v>
      </c>
      <c r="H53" s="10" t="e">
        <f t="shared" si="0"/>
        <v>#DIV/0!</v>
      </c>
      <c r="I53" s="217">
        <v>0</v>
      </c>
      <c r="J53" s="547">
        <v>15000</v>
      </c>
      <c r="K53" s="547">
        <v>15000</v>
      </c>
      <c r="L53" s="547">
        <v>15000</v>
      </c>
      <c r="M53" s="547">
        <v>15000</v>
      </c>
      <c r="N53" s="547">
        <v>15000</v>
      </c>
      <c r="O53" s="547">
        <v>0</v>
      </c>
      <c r="P53" s="217"/>
      <c r="Q53" s="870">
        <f t="shared" si="9"/>
        <v>0</v>
      </c>
      <c r="R53" s="230">
        <f t="shared" si="1"/>
        <v>0</v>
      </c>
      <c r="S53" s="10" t="e">
        <f t="shared" si="2"/>
        <v>#DIV/0!</v>
      </c>
      <c r="T53" s="230">
        <f t="shared" si="3"/>
        <v>-3496.5034965034965</v>
      </c>
      <c r="U53" s="32">
        <f t="shared" si="4"/>
        <v>-1</v>
      </c>
      <c r="V53" s="560">
        <f t="shared" si="14"/>
        <v>-3496.5034965034965</v>
      </c>
      <c r="W53" s="32">
        <f t="shared" si="10"/>
        <v>-1</v>
      </c>
      <c r="X53" s="167" t="s">
        <v>305</v>
      </c>
      <c r="Y53" s="172"/>
      <c r="Z53" s="181">
        <f t="shared" si="11"/>
        <v>0</v>
      </c>
      <c r="AA53" s="230">
        <f t="shared" si="5"/>
        <v>-3496.5034965034965</v>
      </c>
      <c r="AB53" s="10">
        <f t="shared" si="6"/>
        <v>-1</v>
      </c>
      <c r="AC53" s="16"/>
      <c r="AD53" s="19"/>
      <c r="AE53" s="17"/>
      <c r="AF53" s="17"/>
      <c r="AG53" s="17"/>
      <c r="AH53" s="41"/>
      <c r="AI53" s="41"/>
      <c r="AJ53" s="18">
        <f t="shared" si="20"/>
        <v>0</v>
      </c>
    </row>
    <row r="54" spans="1:36" ht="36" hidden="1" customHeight="1" outlineLevel="1" thickBot="1" x14ac:dyDescent="0.35">
      <c r="A54" s="915" t="s">
        <v>100</v>
      </c>
      <c r="B54" s="190" t="s">
        <v>103</v>
      </c>
      <c r="C54" s="195">
        <f>'MARCH ''25 PLN'!C54/4.29</f>
        <v>6201.0319347319346</v>
      </c>
      <c r="D54" s="195">
        <f>'MARCH ''25 PLN'!D54/4.29</f>
        <v>6526.8065268065266</v>
      </c>
      <c r="E54" s="178">
        <v>0</v>
      </c>
      <c r="F54" s="184"/>
      <c r="G54" s="230">
        <f t="shared" si="8"/>
        <v>0</v>
      </c>
      <c r="H54" s="10" t="e">
        <f t="shared" si="0"/>
        <v>#DIV/0!</v>
      </c>
      <c r="I54" s="217">
        <v>0</v>
      </c>
      <c r="J54" s="547">
        <v>28000</v>
      </c>
      <c r="K54" s="547">
        <v>7000</v>
      </c>
      <c r="L54" s="547">
        <v>7000</v>
      </c>
      <c r="M54" s="547"/>
      <c r="N54" s="547"/>
      <c r="O54" s="547">
        <v>0</v>
      </c>
      <c r="P54" s="236"/>
      <c r="Q54" s="872">
        <f t="shared" si="9"/>
        <v>0</v>
      </c>
      <c r="R54" s="295">
        <f t="shared" si="1"/>
        <v>-6201.0319347319346</v>
      </c>
      <c r="S54" s="47">
        <f t="shared" si="2"/>
        <v>-1</v>
      </c>
      <c r="T54" s="295">
        <f t="shared" si="3"/>
        <v>-6526.8065268065266</v>
      </c>
      <c r="U54" s="49">
        <f t="shared" si="4"/>
        <v>-1</v>
      </c>
      <c r="V54" s="563">
        <f t="shared" si="14"/>
        <v>-6526.8065268065266</v>
      </c>
      <c r="W54" s="49">
        <f t="shared" si="10"/>
        <v>-1</v>
      </c>
      <c r="X54" s="169" t="s">
        <v>306</v>
      </c>
      <c r="Y54" s="174"/>
      <c r="Z54" s="181">
        <f t="shared" si="11"/>
        <v>0</v>
      </c>
      <c r="AA54" s="295">
        <f t="shared" si="5"/>
        <v>-6526.8065268065266</v>
      </c>
      <c r="AB54" s="47">
        <f t="shared" si="6"/>
        <v>-1</v>
      </c>
      <c r="AC54" s="16"/>
      <c r="AD54" s="121"/>
      <c r="AE54" s="117"/>
      <c r="AF54" s="117"/>
      <c r="AG54" s="117"/>
      <c r="AH54" s="118"/>
      <c r="AI54" s="118"/>
      <c r="AJ54" s="119">
        <f t="shared" si="20"/>
        <v>0</v>
      </c>
    </row>
    <row r="55" spans="1:36" ht="36" hidden="1" customHeight="1" thickBot="1" x14ac:dyDescent="0.35">
      <c r="A55" s="888" t="s">
        <v>225</v>
      </c>
      <c r="B55" s="888"/>
      <c r="C55" s="195">
        <f>'MARCH ''25 PLN'!C55/4.29</f>
        <v>2734212.7343822843</v>
      </c>
      <c r="D55" s="195">
        <f>'MARCH ''25 PLN'!D55/4.29</f>
        <v>3561309.4718455961</v>
      </c>
      <c r="E55" s="164">
        <f>E39+E40</f>
        <v>8036132.6522000013</v>
      </c>
      <c r="F55" s="208">
        <f>F39+F40</f>
        <v>0</v>
      </c>
      <c r="G55" s="291">
        <f t="shared" si="8"/>
        <v>-1692149.6537999967</v>
      </c>
      <c r="H55" s="292">
        <f t="shared" si="0"/>
        <v>-0.17394125710726438</v>
      </c>
      <c r="I55" s="215">
        <f>I39+I40</f>
        <v>9728282.305999998</v>
      </c>
      <c r="J55" s="554">
        <v>11848626.223260354</v>
      </c>
      <c r="K55" s="554">
        <v>9723703.5758348908</v>
      </c>
      <c r="L55" s="554">
        <v>9460674.5770405382</v>
      </c>
      <c r="M55" s="554">
        <v>8212652.2338204412</v>
      </c>
      <c r="N55" s="554">
        <v>8212652.2338204412</v>
      </c>
      <c r="O55" s="554">
        <v>9437670.5957999974</v>
      </c>
      <c r="P55" s="215">
        <f>P40+P39</f>
        <v>1689211.97</v>
      </c>
      <c r="Q55" s="378">
        <f t="shared" si="9"/>
        <v>8039070.3359999983</v>
      </c>
      <c r="R55" s="291">
        <f t="shared" si="1"/>
        <v>6994069.5716177132</v>
      </c>
      <c r="S55" s="292">
        <f t="shared" si="2"/>
        <v>2.5579829556304881</v>
      </c>
      <c r="T55" s="291">
        <f t="shared" si="3"/>
        <v>6166972.8341544019</v>
      </c>
      <c r="U55" s="556">
        <f t="shared" si="4"/>
        <v>1.7316587853170926</v>
      </c>
      <c r="V55" s="564">
        <f t="shared" si="14"/>
        <v>4477760.8641544022</v>
      </c>
      <c r="W55" s="916">
        <f t="shared" si="10"/>
        <v>1.2573355108714739</v>
      </c>
      <c r="X55" s="39"/>
      <c r="Y55" s="165">
        <f>Y39+Y40</f>
        <v>0</v>
      </c>
      <c r="Z55" s="163">
        <f t="shared" si="11"/>
        <v>9728282.305999998</v>
      </c>
      <c r="AA55" s="291">
        <f t="shared" si="5"/>
        <v>4477760.8641544022</v>
      </c>
      <c r="AB55" s="292">
        <f t="shared" si="6"/>
        <v>1.2573355108714739</v>
      </c>
      <c r="AC55" s="4"/>
      <c r="AD55" s="28">
        <f t="shared" ref="AD55:AJ55" si="21">AD39+AD40</f>
        <v>0</v>
      </c>
      <c r="AE55" s="7">
        <f t="shared" si="21"/>
        <v>1335.4303</v>
      </c>
      <c r="AF55" s="7">
        <f t="shared" si="21"/>
        <v>1883.1996999999999</v>
      </c>
      <c r="AG55" s="7">
        <f t="shared" si="21"/>
        <v>2227</v>
      </c>
      <c r="AH55" s="7">
        <f t="shared" si="21"/>
        <v>1656.55</v>
      </c>
      <c r="AI55" s="7">
        <f t="shared" si="21"/>
        <v>0</v>
      </c>
      <c r="AJ55" s="29">
        <f t="shared" si="21"/>
        <v>7102.18</v>
      </c>
    </row>
    <row r="56" spans="1:36" ht="36" hidden="1" customHeight="1" thickBot="1" x14ac:dyDescent="0.35">
      <c r="A56" s="933" t="s">
        <v>226</v>
      </c>
      <c r="B56" s="934"/>
      <c r="C56" s="935">
        <f>SUM(C17)+C55</f>
        <v>4187804.8268997669</v>
      </c>
      <c r="D56" s="935">
        <f>SUM(D17)+D55</f>
        <v>4935430.3349108901</v>
      </c>
      <c r="E56" s="935">
        <f>SUM(E17)+E55</f>
        <v>13826741.900960607</v>
      </c>
      <c r="F56" s="936">
        <f>SUM(F17)+F55</f>
        <v>0</v>
      </c>
      <c r="G56" s="937">
        <f t="shared" si="8"/>
        <v>-1800764.4177393913</v>
      </c>
      <c r="H56" s="938">
        <f t="shared" si="0"/>
        <v>-0.11523043926621757</v>
      </c>
      <c r="I56" s="939">
        <f>SUM(I17)+I55</f>
        <v>15627506.318699999</v>
      </c>
      <c r="J56" s="940">
        <v>17489541.148193717</v>
      </c>
      <c r="K56" s="940">
        <v>15323198.906534892</v>
      </c>
      <c r="L56" s="940">
        <v>14997903.468640538</v>
      </c>
      <c r="M56" s="940">
        <v>13739368.595920442</v>
      </c>
      <c r="N56" s="940">
        <v>13739368.595920442</v>
      </c>
      <c r="O56" s="940">
        <v>15336894.608499998</v>
      </c>
      <c r="P56" s="939">
        <f>SUM(P17)+P55</f>
        <v>1689211.97</v>
      </c>
      <c r="Q56" s="941">
        <f t="shared" si="9"/>
        <v>13938294.348699998</v>
      </c>
      <c r="R56" s="942">
        <f t="shared" si="1"/>
        <v>11439701.491800232</v>
      </c>
      <c r="S56" s="943">
        <f t="shared" si="2"/>
        <v>2.7316701624485797</v>
      </c>
      <c r="T56" s="942">
        <f t="shared" si="3"/>
        <v>10692075.983789109</v>
      </c>
      <c r="U56" s="944">
        <f t="shared" si="4"/>
        <v>2.1663918358159049</v>
      </c>
      <c r="V56" s="945">
        <f t="shared" si="14"/>
        <v>9002864.013789108</v>
      </c>
      <c r="W56" s="946">
        <f t="shared" si="10"/>
        <v>1.8241294887919142</v>
      </c>
      <c r="X56" s="308"/>
      <c r="Y56" s="309">
        <f>SUM(Y17)+Y55</f>
        <v>0</v>
      </c>
      <c r="Z56" s="310">
        <f t="shared" si="11"/>
        <v>15627506.318699999</v>
      </c>
      <c r="AA56" s="302">
        <f t="shared" si="5"/>
        <v>9002864.013789108</v>
      </c>
      <c r="AB56" s="303">
        <f t="shared" si="6"/>
        <v>1.8241294887919142</v>
      </c>
      <c r="AC56" s="4"/>
      <c r="AD56" s="28">
        <f t="shared" ref="AD56:AJ56" si="22">SUM(AD17)+AD55</f>
        <v>30763.500599999999</v>
      </c>
      <c r="AE56" s="7">
        <f t="shared" si="22"/>
        <v>142363.60149999999</v>
      </c>
      <c r="AF56" s="7">
        <f t="shared" si="22"/>
        <v>185124.75089999998</v>
      </c>
      <c r="AG56" s="7">
        <f t="shared" si="22"/>
        <v>168226.24470000001</v>
      </c>
      <c r="AH56" s="7">
        <f t="shared" si="22"/>
        <v>170221.98420000001</v>
      </c>
      <c r="AI56" s="7">
        <f t="shared" si="22"/>
        <v>20655.598099999999</v>
      </c>
      <c r="AJ56" s="29">
        <f t="shared" si="22"/>
        <v>717355.68</v>
      </c>
    </row>
    <row r="60" spans="1:36" ht="21" x14ac:dyDescent="0.3">
      <c r="B60" s="965" t="s">
        <v>218</v>
      </c>
    </row>
    <row r="61" spans="1:36" ht="21.6" thickBot="1" x14ac:dyDescent="0.35">
      <c r="B61" s="190" t="s">
        <v>427</v>
      </c>
    </row>
  </sheetData>
  <mergeCells count="2">
    <mergeCell ref="AD2:AJ2"/>
    <mergeCell ref="AD3:AJ3"/>
  </mergeCells>
  <conditionalFormatting sqref="G5:H16">
    <cfRule type="cellIs" dxfId="192" priority="59" operator="lessThan">
      <formula>0</formula>
    </cfRule>
    <cfRule type="cellIs" dxfId="193" priority="60" operator="greaterThan">
      <formula>0</formula>
    </cfRule>
    <cfRule type="cellIs" dxfId="191" priority="61" operator="greaterThan">
      <formula>0</formula>
    </cfRule>
  </conditionalFormatting>
  <conditionalFormatting sqref="G17:H17">
    <cfRule type="cellIs" dxfId="189" priority="62" operator="lessThan">
      <formula>0</formula>
    </cfRule>
    <cfRule type="cellIs" dxfId="190" priority="64" operator="greaterThan">
      <formula>0</formula>
    </cfRule>
    <cfRule type="cellIs" dxfId="188" priority="65" operator="greaterThan">
      <formula>600000</formula>
    </cfRule>
    <cfRule type="cellIs" dxfId="187" priority="66" operator="greaterThan">
      <formula>600000</formula>
    </cfRule>
    <cfRule type="cellIs" dxfId="186" priority="67" operator="greaterThan">
      <formula>0</formula>
    </cfRule>
  </conditionalFormatting>
  <conditionalFormatting sqref="G18:H38 AA18:AB38">
    <cfRule type="cellIs" dxfId="185" priority="63" operator="lessThan">
      <formula>0</formula>
    </cfRule>
    <cfRule type="cellIs" dxfId="183" priority="68" operator="greaterThan">
      <formula>0</formula>
    </cfRule>
    <cfRule type="cellIs" dxfId="184" priority="69" operator="greaterThan">
      <formula>0</formula>
    </cfRule>
  </conditionalFormatting>
  <conditionalFormatting sqref="G39:H40">
    <cfRule type="cellIs" dxfId="178" priority="54" operator="lessThan">
      <formula>0</formula>
    </cfRule>
    <cfRule type="cellIs" dxfId="179" priority="55" operator="greaterThan">
      <formula>0</formula>
    </cfRule>
    <cfRule type="cellIs" dxfId="180" priority="56" operator="greaterThan">
      <formula>600000</formula>
    </cfRule>
    <cfRule type="cellIs" dxfId="181" priority="57" operator="greaterThan">
      <formula>600000</formula>
    </cfRule>
    <cfRule type="cellIs" dxfId="182" priority="58" operator="greaterThan">
      <formula>0</formula>
    </cfRule>
  </conditionalFormatting>
  <conditionalFormatting sqref="G41:H54">
    <cfRule type="cellIs" dxfId="175" priority="51" operator="lessThan">
      <formula>0</formula>
    </cfRule>
    <cfRule type="cellIs" dxfId="176" priority="52" operator="greaterThan">
      <formula>0</formula>
    </cfRule>
    <cfRule type="cellIs" dxfId="177" priority="53" operator="greaterThan">
      <formula>0</formula>
    </cfRule>
  </conditionalFormatting>
  <conditionalFormatting sqref="G55:H56">
    <cfRule type="cellIs" dxfId="171" priority="46" operator="lessThan">
      <formula>0</formula>
    </cfRule>
    <cfRule type="cellIs" dxfId="172" priority="47" operator="greaterThan">
      <formula>0</formula>
    </cfRule>
    <cfRule type="cellIs" dxfId="173" priority="48" operator="greaterThan">
      <formula>600000</formula>
    </cfRule>
    <cfRule type="cellIs" dxfId="174" priority="49" operator="greaterThan">
      <formula>600000</formula>
    </cfRule>
    <cfRule type="cellIs" dxfId="170" priority="50" operator="greaterThan">
      <formula>0</formula>
    </cfRule>
  </conditionalFormatting>
  <conditionalFormatting sqref="R5:W16">
    <cfRule type="cellIs" dxfId="169" priority="14" operator="lessThan">
      <formula>0</formula>
    </cfRule>
    <cfRule type="cellIs" dxfId="168" priority="15" operator="greaterThan">
      <formula>0</formula>
    </cfRule>
    <cfRule type="cellIs" dxfId="167" priority="16" operator="greaterThan">
      <formula>0</formula>
    </cfRule>
  </conditionalFormatting>
  <conditionalFormatting sqref="R17:W17">
    <cfRule type="cellIs" dxfId="166" priority="17" operator="lessThan">
      <formula>0</formula>
    </cfRule>
    <cfRule type="cellIs" dxfId="165" priority="19" operator="greaterThan">
      <formula>0</formula>
    </cfRule>
    <cfRule type="cellIs" dxfId="164" priority="20" operator="greaterThan">
      <formula>600000</formula>
    </cfRule>
    <cfRule type="cellIs" dxfId="163" priority="21" operator="greaterThan">
      <formula>600000</formula>
    </cfRule>
    <cfRule type="cellIs" dxfId="162" priority="22" operator="greaterThan">
      <formula>0</formula>
    </cfRule>
  </conditionalFormatting>
  <conditionalFormatting sqref="R18:W38">
    <cfRule type="cellIs" dxfId="159" priority="18" operator="lessThan">
      <formula>0</formula>
    </cfRule>
    <cfRule type="cellIs" dxfId="161" priority="23" operator="greaterThan">
      <formula>0</formula>
    </cfRule>
    <cfRule type="cellIs" dxfId="160" priority="24" operator="greaterThan">
      <formula>0</formula>
    </cfRule>
  </conditionalFormatting>
  <conditionalFormatting sqref="R39:W40">
    <cfRule type="cellIs" dxfId="154" priority="9" operator="lessThan">
      <formula>0</formula>
    </cfRule>
    <cfRule type="cellIs" dxfId="158" priority="10" operator="greaterThan">
      <formula>0</formula>
    </cfRule>
    <cfRule type="cellIs" dxfId="157" priority="11" operator="greaterThan">
      <formula>600000</formula>
    </cfRule>
    <cfRule type="cellIs" dxfId="156" priority="12" operator="greaterThan">
      <formula>600000</formula>
    </cfRule>
    <cfRule type="cellIs" dxfId="155" priority="13" operator="greaterThan">
      <formula>0</formula>
    </cfRule>
  </conditionalFormatting>
  <conditionalFormatting sqref="R41:W54">
    <cfRule type="cellIs" dxfId="151" priority="6" operator="lessThan">
      <formula>0</formula>
    </cfRule>
    <cfRule type="cellIs" dxfId="152" priority="7" operator="greaterThan">
      <formula>0</formula>
    </cfRule>
    <cfRule type="cellIs" dxfId="153" priority="8" operator="greaterThan">
      <formula>0</formula>
    </cfRule>
  </conditionalFormatting>
  <conditionalFormatting sqref="R55:W56">
    <cfRule type="cellIs" dxfId="150" priority="1" operator="lessThan">
      <formula>0</formula>
    </cfRule>
    <cfRule type="cellIs" dxfId="146" priority="2" operator="greaterThan">
      <formula>0</formula>
    </cfRule>
    <cfRule type="cellIs" dxfId="147" priority="3" operator="greaterThan">
      <formula>600000</formula>
    </cfRule>
    <cfRule type="cellIs" dxfId="148" priority="4" operator="greaterThan">
      <formula>600000</formula>
    </cfRule>
    <cfRule type="cellIs" dxfId="149" priority="5" operator="greaterThan">
      <formula>0</formula>
    </cfRule>
  </conditionalFormatting>
  <conditionalFormatting sqref="AA5:AB16">
    <cfRule type="cellIs" dxfId="143" priority="43" operator="lessThan">
      <formula>0</formula>
    </cfRule>
    <cfRule type="cellIs" dxfId="145" priority="44" operator="greaterThan">
      <formula>0</formula>
    </cfRule>
    <cfRule type="cellIs" dxfId="144" priority="45" operator="greaterThan">
      <formula>0</formula>
    </cfRule>
  </conditionalFormatting>
  <conditionalFormatting sqref="AA17:AB17">
    <cfRule type="cellIs" dxfId="140" priority="38" operator="lessThan">
      <formula>0</formula>
    </cfRule>
    <cfRule type="cellIs" dxfId="139" priority="39" operator="greaterThan">
      <formula>0</formula>
    </cfRule>
    <cfRule type="cellIs" dxfId="138" priority="40" operator="greaterThan">
      <formula>600000</formula>
    </cfRule>
    <cfRule type="cellIs" dxfId="142" priority="41" operator="greaterThan">
      <formula>600000</formula>
    </cfRule>
    <cfRule type="cellIs" dxfId="141" priority="42" operator="greaterThan">
      <formula>0</formula>
    </cfRule>
  </conditionalFormatting>
  <conditionalFormatting sqref="AA39:AB40">
    <cfRule type="cellIs" dxfId="136" priority="33" operator="lessThan">
      <formula>0</formula>
    </cfRule>
    <cfRule type="cellIs" dxfId="137" priority="34" operator="greaterThan">
      <formula>0</formula>
    </cfRule>
    <cfRule type="cellIs" dxfId="135" priority="35" operator="greaterThan">
      <formula>600000</formula>
    </cfRule>
    <cfRule type="cellIs" dxfId="134" priority="36" operator="greaterThan">
      <formula>600000</formula>
    </cfRule>
    <cfRule type="cellIs" dxfId="133" priority="37" operator="greaterThan">
      <formula>0</formula>
    </cfRule>
  </conditionalFormatting>
  <conditionalFormatting sqref="AA41:AB54">
    <cfRule type="cellIs" dxfId="130" priority="25" operator="lessThan">
      <formula>0</formula>
    </cfRule>
    <cfRule type="cellIs" dxfId="131" priority="26" operator="greaterThan">
      <formula>0</formula>
    </cfRule>
    <cfRule type="cellIs" dxfId="132" priority="27" operator="greaterThan">
      <formula>0</formula>
    </cfRule>
  </conditionalFormatting>
  <conditionalFormatting sqref="AA55:AB56">
    <cfRule type="cellIs" dxfId="125" priority="28" operator="lessThan">
      <formula>0</formula>
    </cfRule>
    <cfRule type="cellIs" dxfId="126" priority="29" operator="greaterThan">
      <formula>0</formula>
    </cfRule>
    <cfRule type="cellIs" dxfId="127" priority="30" operator="greaterThan">
      <formula>600000</formula>
    </cfRule>
    <cfRule type="cellIs" dxfId="128" priority="31" operator="greaterThan">
      <formula>600000</formula>
    </cfRule>
    <cfRule type="cellIs" dxfId="129" priority="32" operator="greaterThan">
      <formula>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DAA8-FDA7-406B-A022-C661C9DC34E4}">
  <sheetPr codeName="Tabelle8"/>
  <dimension ref="A1:AK54"/>
  <sheetViews>
    <sheetView zoomScale="50" zoomScaleNormal="50" workbookViewId="0">
      <selection activeCell="A4" sqref="A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363</v>
      </c>
      <c r="D4" s="317" t="s">
        <v>364</v>
      </c>
      <c r="E4" s="279" t="s">
        <v>365</v>
      </c>
      <c r="F4" s="279" t="s">
        <v>366</v>
      </c>
      <c r="G4" s="97" t="s">
        <v>367</v>
      </c>
      <c r="H4" s="272" t="s">
        <v>368</v>
      </c>
      <c r="I4" s="35" t="s">
        <v>175</v>
      </c>
      <c r="J4" s="221" t="s">
        <v>359</v>
      </c>
      <c r="K4" s="221" t="s">
        <v>369</v>
      </c>
      <c r="L4" s="221" t="s">
        <v>370</v>
      </c>
      <c r="M4" s="221" t="s">
        <v>371</v>
      </c>
      <c r="N4" s="221" t="s">
        <v>372</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359</v>
      </c>
      <c r="AD4" s="6" t="s">
        <v>369</v>
      </c>
      <c r="AE4" s="6" t="s">
        <v>370</v>
      </c>
      <c r="AF4" s="6" t="s">
        <v>371</v>
      </c>
      <c r="AG4" s="6" t="s">
        <v>372</v>
      </c>
      <c r="AH4" s="15" t="s">
        <v>21</v>
      </c>
    </row>
    <row r="5" spans="1:34" ht="36" customHeight="1" outlineLevel="1" x14ac:dyDescent="0.3">
      <c r="A5" s="139" t="s">
        <v>34</v>
      </c>
      <c r="B5" s="36" t="s">
        <v>35</v>
      </c>
      <c r="C5" s="195">
        <v>129224.29059999999</v>
      </c>
      <c r="D5" s="196">
        <v>149569.87559001966</v>
      </c>
      <c r="E5" s="183"/>
      <c r="F5" s="183"/>
      <c r="G5" s="273">
        <f>E5-I5</f>
        <v>-194440.83827869999</v>
      </c>
      <c r="H5" s="9">
        <f t="shared" ref="H5:H54" si="0">E5/I5-1</f>
        <v>-1</v>
      </c>
      <c r="I5" s="211">
        <v>194440.83827869999</v>
      </c>
      <c r="J5" s="51"/>
      <c r="K5" s="131"/>
      <c r="L5" s="8"/>
      <c r="M5" s="8"/>
      <c r="N5" s="153"/>
      <c r="O5" s="211"/>
      <c r="P5" s="365">
        <f>I5-O5</f>
        <v>194440.83827869999</v>
      </c>
      <c r="Q5" s="273">
        <f t="shared" ref="Q5:Q54" si="1">I5-C5</f>
        <v>65216.547678699993</v>
      </c>
      <c r="R5" s="9">
        <f t="shared" ref="R5:R54" si="2">I5/C5-1</f>
        <v>0.50467715764500398</v>
      </c>
      <c r="S5" s="273">
        <f t="shared" ref="S5:S54" si="3">I5-D5</f>
        <v>44870.962688680331</v>
      </c>
      <c r="T5" s="31">
        <f t="shared" ref="T5:T54" si="4">I5/D5-1</f>
        <v>0.30000000007805339</v>
      </c>
      <c r="U5" s="568">
        <f>P5-D5</f>
        <v>44870.962688680331</v>
      </c>
      <c r="V5" s="9">
        <f>P5/D5-1</f>
        <v>0.30000000007805339</v>
      </c>
      <c r="W5" s="166"/>
      <c r="X5" s="171"/>
      <c r="Y5" s="192">
        <f t="shared" ref="Y5:Y36" si="5">I5+X5</f>
        <v>194440.83827869999</v>
      </c>
      <c r="Z5" s="273">
        <f t="shared" ref="Z5:Z36" si="6">Y5-D5</f>
        <v>44870.962688680331</v>
      </c>
      <c r="AA5" s="9">
        <f t="shared" ref="AA5:AA36" si="7">Y5/D5-1</f>
        <v>0.30000000007805339</v>
      </c>
      <c r="AB5" s="16"/>
      <c r="AC5" s="20"/>
      <c r="AD5" s="21"/>
      <c r="AE5" s="21"/>
      <c r="AF5" s="21"/>
      <c r="AG5" s="40"/>
      <c r="AH5" s="22">
        <f t="shared" ref="AH5:AH16" si="8">SUM(AC5:AG5)</f>
        <v>0</v>
      </c>
    </row>
    <row r="6" spans="1:34" ht="36" customHeight="1" outlineLevel="1" x14ac:dyDescent="0.3">
      <c r="A6" s="140" t="s">
        <v>34</v>
      </c>
      <c r="B6" s="37" t="s">
        <v>45</v>
      </c>
      <c r="C6" s="170">
        <v>92728.368300000002</v>
      </c>
      <c r="D6" s="176">
        <v>100446.55225455802</v>
      </c>
      <c r="E6" s="161"/>
      <c r="F6" s="161"/>
      <c r="G6" s="230">
        <f t="shared" ref="G6:G54" si="9">E6-I6</f>
        <v>-90000</v>
      </c>
      <c r="H6" s="10">
        <f t="shared" si="0"/>
        <v>-1</v>
      </c>
      <c r="I6" s="161">
        <v>90000</v>
      </c>
      <c r="J6" s="98"/>
      <c r="K6" s="17"/>
      <c r="L6" s="3"/>
      <c r="M6" s="3"/>
      <c r="N6" s="133"/>
      <c r="O6" s="212"/>
      <c r="P6" s="366">
        <f t="shared" ref="P6:P54" si="10">I6-O6</f>
        <v>90000</v>
      </c>
      <c r="Q6" s="230">
        <f t="shared" si="1"/>
        <v>-2728.3683000000019</v>
      </c>
      <c r="R6" s="10">
        <f t="shared" si="2"/>
        <v>-2.9423232070395433E-2</v>
      </c>
      <c r="S6" s="230">
        <f t="shared" si="3"/>
        <v>-10446.552254558017</v>
      </c>
      <c r="T6" s="32">
        <f t="shared" si="4"/>
        <v>-0.10400110327414425</v>
      </c>
      <c r="U6" s="569">
        <f t="shared" ref="U6:U54" si="11">P6-D6</f>
        <v>-10446.552254558017</v>
      </c>
      <c r="V6" s="10">
        <f t="shared" ref="V6:V54" si="12">P6/D6-1</f>
        <v>-0.10400110327414425</v>
      </c>
      <c r="W6" s="167"/>
      <c r="X6" s="172"/>
      <c r="Y6" s="181">
        <f t="shared" si="5"/>
        <v>90000</v>
      </c>
      <c r="Z6" s="230">
        <f t="shared" si="6"/>
        <v>-10446.552254558017</v>
      </c>
      <c r="AA6" s="10">
        <f t="shared" si="7"/>
        <v>-0.10400110327414425</v>
      </c>
      <c r="AB6" s="16"/>
      <c r="AC6" s="19"/>
      <c r="AD6" s="17"/>
      <c r="AE6" s="17"/>
      <c r="AF6" s="17"/>
      <c r="AG6" s="41"/>
      <c r="AH6" s="18">
        <f t="shared" si="8"/>
        <v>0</v>
      </c>
    </row>
    <row r="7" spans="1:34" ht="36" customHeight="1" outlineLevel="1" x14ac:dyDescent="0.3">
      <c r="A7" s="140" t="s">
        <v>46</v>
      </c>
      <c r="B7" s="37" t="s">
        <v>47</v>
      </c>
      <c r="C7" s="170">
        <v>48871.600400000003</v>
      </c>
      <c r="D7" s="176">
        <v>50000</v>
      </c>
      <c r="E7" s="161"/>
      <c r="F7" s="161"/>
      <c r="G7" s="230">
        <f t="shared" si="9"/>
        <v>-62500</v>
      </c>
      <c r="H7" s="10">
        <f t="shared" si="0"/>
        <v>-1</v>
      </c>
      <c r="I7" s="212">
        <v>62500</v>
      </c>
      <c r="J7" s="98"/>
      <c r="K7" s="17"/>
      <c r="L7" s="3"/>
      <c r="M7" s="3"/>
      <c r="N7" s="133"/>
      <c r="O7" s="212"/>
      <c r="P7" s="366">
        <f t="shared" si="10"/>
        <v>62500</v>
      </c>
      <c r="Q7" s="230">
        <f t="shared" si="1"/>
        <v>13628.399599999997</v>
      </c>
      <c r="R7" s="10">
        <f t="shared" si="2"/>
        <v>0.27886133231683563</v>
      </c>
      <c r="S7" s="230">
        <f t="shared" si="3"/>
        <v>12500</v>
      </c>
      <c r="T7" s="32">
        <f t="shared" si="4"/>
        <v>0.25</v>
      </c>
      <c r="U7" s="569">
        <f t="shared" si="11"/>
        <v>12500</v>
      </c>
      <c r="V7" s="10">
        <f t="shared" si="12"/>
        <v>0.25</v>
      </c>
      <c r="W7" s="167"/>
      <c r="X7" s="172"/>
      <c r="Y7" s="181">
        <f t="shared" si="5"/>
        <v>62500</v>
      </c>
      <c r="Z7" s="230">
        <f t="shared" si="6"/>
        <v>12500</v>
      </c>
      <c r="AA7" s="10">
        <f t="shared" si="7"/>
        <v>0.25</v>
      </c>
      <c r="AB7" s="16"/>
      <c r="AC7" s="19"/>
      <c r="AD7" s="17"/>
      <c r="AE7" s="17"/>
      <c r="AF7" s="17"/>
      <c r="AG7" s="41"/>
      <c r="AH7" s="18">
        <f t="shared" si="8"/>
        <v>0</v>
      </c>
    </row>
    <row r="8" spans="1:34" ht="36" customHeight="1" outlineLevel="1" x14ac:dyDescent="0.3">
      <c r="A8" s="140" t="s">
        <v>46</v>
      </c>
      <c r="B8" s="37" t="s">
        <v>195</v>
      </c>
      <c r="C8" s="197">
        <v>135814.5324</v>
      </c>
      <c r="D8" s="176">
        <v>192286.55229754359</v>
      </c>
      <c r="E8" s="161"/>
      <c r="F8" s="161"/>
      <c r="G8" s="230">
        <f t="shared" si="9"/>
        <v>0</v>
      </c>
      <c r="H8" s="10" t="e">
        <f t="shared" si="0"/>
        <v>#DIV/0!</v>
      </c>
      <c r="I8" s="212"/>
      <c r="J8" s="98"/>
      <c r="K8" s="17"/>
      <c r="L8" s="3"/>
      <c r="M8" s="3"/>
      <c r="N8" s="133"/>
      <c r="O8" s="212"/>
      <c r="P8" s="366">
        <f t="shared" si="10"/>
        <v>0</v>
      </c>
      <c r="Q8" s="230">
        <f t="shared" si="1"/>
        <v>-135814.5324</v>
      </c>
      <c r="R8" s="10">
        <f t="shared" si="2"/>
        <v>-1</v>
      </c>
      <c r="S8" s="230">
        <f t="shared" si="3"/>
        <v>-192286.55229754359</v>
      </c>
      <c r="T8" s="32">
        <f t="shared" si="4"/>
        <v>-1</v>
      </c>
      <c r="U8" s="569">
        <f t="shared" si="11"/>
        <v>-192286.55229754359</v>
      </c>
      <c r="V8" s="10">
        <f t="shared" si="12"/>
        <v>-1</v>
      </c>
      <c r="W8" s="167"/>
      <c r="X8" s="172"/>
      <c r="Y8" s="181">
        <f t="shared" si="5"/>
        <v>0</v>
      </c>
      <c r="Z8" s="230">
        <f t="shared" si="6"/>
        <v>-192286.55229754359</v>
      </c>
      <c r="AA8" s="10">
        <f t="shared" si="7"/>
        <v>-1</v>
      </c>
      <c r="AB8" s="16"/>
      <c r="AC8" s="19"/>
      <c r="AD8" s="17"/>
      <c r="AE8" s="17"/>
      <c r="AF8" s="17"/>
      <c r="AG8" s="17"/>
      <c r="AH8" s="18">
        <f t="shared" si="8"/>
        <v>0</v>
      </c>
    </row>
    <row r="9" spans="1:34" ht="36" customHeight="1" outlineLevel="1" x14ac:dyDescent="0.3">
      <c r="A9" s="142" t="s">
        <v>49</v>
      </c>
      <c r="B9" s="44" t="s">
        <v>197</v>
      </c>
      <c r="C9" s="198">
        <v>14880.4902</v>
      </c>
      <c r="D9" s="177">
        <v>15000</v>
      </c>
      <c r="E9" s="184"/>
      <c r="F9" s="184"/>
      <c r="G9" s="230">
        <f t="shared" si="9"/>
        <v>-17250</v>
      </c>
      <c r="H9" s="10">
        <f t="shared" si="0"/>
        <v>-1</v>
      </c>
      <c r="I9" s="213">
        <v>17250</v>
      </c>
      <c r="J9" s="110"/>
      <c r="K9" s="25"/>
      <c r="L9" s="46"/>
      <c r="M9" s="46"/>
      <c r="N9" s="154"/>
      <c r="O9" s="213"/>
      <c r="P9" s="367">
        <f t="shared" si="10"/>
        <v>17250</v>
      </c>
      <c r="Q9" s="230">
        <f t="shared" si="1"/>
        <v>2369.5097999999998</v>
      </c>
      <c r="R9" s="10">
        <f t="shared" si="2"/>
        <v>0.1592360042009906</v>
      </c>
      <c r="S9" s="230">
        <f t="shared" si="3"/>
        <v>2250</v>
      </c>
      <c r="T9" s="32">
        <f t="shared" si="4"/>
        <v>0.14999999999999991</v>
      </c>
      <c r="U9" s="569">
        <f t="shared" si="11"/>
        <v>2250</v>
      </c>
      <c r="V9" s="10">
        <f t="shared" si="12"/>
        <v>0.14999999999999991</v>
      </c>
      <c r="W9" s="168"/>
      <c r="X9" s="173"/>
      <c r="Y9" s="181">
        <f t="shared" si="5"/>
        <v>17250</v>
      </c>
      <c r="Z9" s="230">
        <f t="shared" si="6"/>
        <v>2250</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76502.364199999996</v>
      </c>
      <c r="D10" s="178">
        <v>96554.298671530472</v>
      </c>
      <c r="E10" s="162"/>
      <c r="F10" s="162"/>
      <c r="G10" s="274">
        <f t="shared" si="9"/>
        <v>0</v>
      </c>
      <c r="H10" s="12" t="e">
        <f t="shared" si="0"/>
        <v>#DIV/0!</v>
      </c>
      <c r="I10" s="214"/>
      <c r="J10" s="109"/>
      <c r="K10" s="117"/>
      <c r="L10" s="11"/>
      <c r="M10" s="11"/>
      <c r="N10" s="155"/>
      <c r="O10" s="214"/>
      <c r="P10" s="368">
        <f t="shared" si="10"/>
        <v>0</v>
      </c>
      <c r="Q10" s="274">
        <f t="shared" si="1"/>
        <v>-76502.364199999996</v>
      </c>
      <c r="R10" s="12">
        <f t="shared" si="2"/>
        <v>-1</v>
      </c>
      <c r="S10" s="274">
        <f t="shared" si="3"/>
        <v>-96554.298671530472</v>
      </c>
      <c r="T10" s="33">
        <f t="shared" si="4"/>
        <v>-1</v>
      </c>
      <c r="U10" s="570">
        <f t="shared" si="11"/>
        <v>-96554.298671530472</v>
      </c>
      <c r="V10" s="12">
        <f t="shared" si="12"/>
        <v>-1</v>
      </c>
      <c r="W10" s="169"/>
      <c r="X10" s="174"/>
      <c r="Y10" s="193">
        <f t="shared" si="5"/>
        <v>0</v>
      </c>
      <c r="Z10" s="274">
        <f t="shared" si="6"/>
        <v>-96554.298671530472</v>
      </c>
      <c r="AA10" s="12">
        <f t="shared" si="7"/>
        <v>-1</v>
      </c>
      <c r="AB10" s="16"/>
      <c r="AC10" s="24"/>
      <c r="AD10" s="25"/>
      <c r="AE10" s="25"/>
      <c r="AF10" s="25"/>
      <c r="AG10" s="42"/>
      <c r="AH10" s="23">
        <f t="shared" si="8"/>
        <v>0</v>
      </c>
    </row>
    <row r="11" spans="1:34" ht="36" customHeight="1" outlineLevel="1" x14ac:dyDescent="0.3">
      <c r="A11" s="99" t="s">
        <v>52</v>
      </c>
      <c r="B11" s="107" t="s">
        <v>53</v>
      </c>
      <c r="C11" s="200">
        <v>2633330.7198000001</v>
      </c>
      <c r="D11" s="175">
        <v>2559323.366510625</v>
      </c>
      <c r="E11" s="240"/>
      <c r="F11" s="240"/>
      <c r="G11" s="276">
        <f t="shared" si="9"/>
        <v>-2303391.0298491004</v>
      </c>
      <c r="H11" s="45">
        <f t="shared" si="0"/>
        <v>-1</v>
      </c>
      <c r="I11" s="233">
        <v>2303391.0298491004</v>
      </c>
      <c r="J11" s="128"/>
      <c r="K11" s="131"/>
      <c r="L11" s="131"/>
      <c r="M11" s="131"/>
      <c r="N11" s="281"/>
      <c r="O11" s="233"/>
      <c r="P11" s="369">
        <f t="shared" si="10"/>
        <v>2303391.0298491004</v>
      </c>
      <c r="Q11" s="276">
        <f t="shared" si="1"/>
        <v>-329939.68995089969</v>
      </c>
      <c r="R11" s="45">
        <f t="shared" si="2"/>
        <v>-0.12529367749750719</v>
      </c>
      <c r="S11" s="276">
        <f t="shared" si="3"/>
        <v>-255932.33666152461</v>
      </c>
      <c r="T11" s="187">
        <f t="shared" si="4"/>
        <v>-0.10000000000408782</v>
      </c>
      <c r="U11" s="571">
        <f t="shared" si="11"/>
        <v>-255932.33666152461</v>
      </c>
      <c r="V11" s="45">
        <f t="shared" si="12"/>
        <v>-0.10000000000408782</v>
      </c>
      <c r="W11" s="222"/>
      <c r="X11" s="175"/>
      <c r="Y11" s="192">
        <f t="shared" si="5"/>
        <v>2303391.0298491004</v>
      </c>
      <c r="Z11" s="273">
        <f t="shared" si="6"/>
        <v>-255932.33666152461</v>
      </c>
      <c r="AA11" s="9">
        <f t="shared" si="7"/>
        <v>-0.10000000000408782</v>
      </c>
      <c r="AB11" s="16"/>
      <c r="AC11" s="51"/>
      <c r="AD11" s="13"/>
      <c r="AE11" s="13"/>
      <c r="AF11" s="131"/>
      <c r="AG11" s="131"/>
      <c r="AH11" s="129">
        <f t="shared" si="8"/>
        <v>0</v>
      </c>
    </row>
    <row r="12" spans="1:34" ht="36" customHeight="1" outlineLevel="1" x14ac:dyDescent="0.3">
      <c r="A12" s="37" t="s">
        <v>52</v>
      </c>
      <c r="B12" s="105" t="s">
        <v>54</v>
      </c>
      <c r="C12" s="201">
        <v>3969633.3587000002</v>
      </c>
      <c r="D12" s="176">
        <v>3466821.7831705264</v>
      </c>
      <c r="E12" s="161"/>
      <c r="F12" s="161"/>
      <c r="G12" s="230">
        <f t="shared" si="9"/>
        <v>0</v>
      </c>
      <c r="H12" s="10" t="e">
        <f t="shared" si="0"/>
        <v>#DIV/0!</v>
      </c>
      <c r="I12" s="212"/>
      <c r="J12" s="19"/>
      <c r="K12" s="17"/>
      <c r="L12" s="17"/>
      <c r="M12" s="17"/>
      <c r="N12" s="134"/>
      <c r="O12" s="212"/>
      <c r="P12" s="366">
        <f t="shared" si="10"/>
        <v>0</v>
      </c>
      <c r="Q12" s="230">
        <f t="shared" si="1"/>
        <v>-3969633.3587000002</v>
      </c>
      <c r="R12" s="10">
        <f t="shared" si="2"/>
        <v>-1</v>
      </c>
      <c r="S12" s="230">
        <f t="shared" si="3"/>
        <v>-3466821.7831705264</v>
      </c>
      <c r="T12" s="32">
        <f t="shared" si="4"/>
        <v>-1</v>
      </c>
      <c r="U12" s="569">
        <f t="shared" si="11"/>
        <v>-3466821.7831705264</v>
      </c>
      <c r="V12" s="10">
        <f t="shared" si="12"/>
        <v>-1</v>
      </c>
      <c r="W12" s="167"/>
      <c r="X12" s="176"/>
      <c r="Y12" s="181">
        <f t="shared" si="5"/>
        <v>0</v>
      </c>
      <c r="Z12" s="230">
        <f t="shared" si="6"/>
        <v>-3466821.7831705264</v>
      </c>
      <c r="AA12" s="10">
        <f t="shared" si="7"/>
        <v>-1</v>
      </c>
      <c r="AB12" s="16"/>
      <c r="AC12" s="106"/>
      <c r="AD12" s="17"/>
      <c r="AE12" s="17"/>
      <c r="AF12" s="17"/>
      <c r="AG12" s="17"/>
      <c r="AH12" s="22">
        <f t="shared" si="8"/>
        <v>0</v>
      </c>
    </row>
    <row r="13" spans="1:34" ht="36" customHeight="1" outlineLevel="1" x14ac:dyDescent="0.3">
      <c r="A13" s="37" t="s">
        <v>52</v>
      </c>
      <c r="B13" s="105" t="s">
        <v>55</v>
      </c>
      <c r="C13" s="202">
        <v>20082.3413</v>
      </c>
      <c r="D13" s="177">
        <v>25177.871836611524</v>
      </c>
      <c r="E13" s="184"/>
      <c r="F13" s="184"/>
      <c r="G13" s="230">
        <f t="shared" si="9"/>
        <v>0</v>
      </c>
      <c r="H13" s="10" t="e">
        <f t="shared" si="0"/>
        <v>#DIV/0!</v>
      </c>
      <c r="I13" s="213"/>
      <c r="J13" s="19"/>
      <c r="K13" s="17"/>
      <c r="L13" s="17"/>
      <c r="M13" s="17"/>
      <c r="N13" s="134"/>
      <c r="O13" s="213"/>
      <c r="P13" s="367">
        <f t="shared" si="10"/>
        <v>0</v>
      </c>
      <c r="Q13" s="230">
        <f t="shared" si="1"/>
        <v>-20082.3413</v>
      </c>
      <c r="R13" s="10">
        <f t="shared" si="2"/>
        <v>-1</v>
      </c>
      <c r="S13" s="230">
        <f t="shared" si="3"/>
        <v>-25177.871836611524</v>
      </c>
      <c r="T13" s="32">
        <f t="shared" si="4"/>
        <v>-1</v>
      </c>
      <c r="U13" s="569">
        <f t="shared" si="11"/>
        <v>-25177.871836611524</v>
      </c>
      <c r="V13" s="10">
        <f t="shared" si="12"/>
        <v>-1</v>
      </c>
      <c r="W13" s="168"/>
      <c r="X13" s="177"/>
      <c r="Y13" s="181">
        <f t="shared" si="5"/>
        <v>0</v>
      </c>
      <c r="Z13" s="230">
        <f t="shared" si="6"/>
        <v>-25177.871836611524</v>
      </c>
      <c r="AA13" s="10">
        <f t="shared" si="7"/>
        <v>-1</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222245.3204</v>
      </c>
      <c r="D15" s="175">
        <v>245836.68845191589</v>
      </c>
      <c r="E15" s="160"/>
      <c r="F15" s="160"/>
      <c r="G15" s="276">
        <f t="shared" si="9"/>
        <v>-258128.52292395002</v>
      </c>
      <c r="H15" s="45">
        <f t="shared" si="0"/>
        <v>-1</v>
      </c>
      <c r="I15" s="233">
        <v>258128.52292395002</v>
      </c>
      <c r="J15" s="26"/>
      <c r="K15" s="27"/>
      <c r="L15" s="27"/>
      <c r="M15" s="27"/>
      <c r="N15" s="135"/>
      <c r="O15" s="233"/>
      <c r="P15" s="369">
        <f t="shared" si="10"/>
        <v>258128.52292395002</v>
      </c>
      <c r="Q15" s="276">
        <f t="shared" si="1"/>
        <v>35883.202523950022</v>
      </c>
      <c r="R15" s="45">
        <f t="shared" si="2"/>
        <v>0.16145762916117645</v>
      </c>
      <c r="S15" s="276">
        <f t="shared" si="3"/>
        <v>12291.834472034127</v>
      </c>
      <c r="T15" s="187">
        <f t="shared" si="4"/>
        <v>5.000000020110229E-2</v>
      </c>
      <c r="U15" s="571">
        <f t="shared" si="11"/>
        <v>12291.834472034127</v>
      </c>
      <c r="V15" s="45">
        <f t="shared" si="12"/>
        <v>5.000000020110229E-2</v>
      </c>
      <c r="W15" s="222"/>
      <c r="X15" s="175"/>
      <c r="Y15" s="192">
        <f t="shared" si="5"/>
        <v>258128.52292395002</v>
      </c>
      <c r="Z15" s="276">
        <f t="shared" si="6"/>
        <v>12291.834472034127</v>
      </c>
      <c r="AA15" s="45">
        <f t="shared" si="7"/>
        <v>5.000000020110229E-2</v>
      </c>
      <c r="AB15" s="16"/>
      <c r="AC15" s="128"/>
      <c r="AD15" s="8"/>
      <c r="AE15" s="8"/>
      <c r="AF15" s="8"/>
      <c r="AG15" s="8"/>
      <c r="AH15" s="129">
        <f t="shared" si="8"/>
        <v>0</v>
      </c>
    </row>
    <row r="16" spans="1:34" ht="36" customHeight="1" outlineLevel="1" thickBot="1" x14ac:dyDescent="0.35">
      <c r="A16" s="95" t="s">
        <v>57</v>
      </c>
      <c r="B16" s="111" t="s">
        <v>59</v>
      </c>
      <c r="C16" s="204">
        <v>502442.10729999997</v>
      </c>
      <c r="D16" s="179">
        <v>603104.26538628107</v>
      </c>
      <c r="E16" s="242"/>
      <c r="F16" s="242"/>
      <c r="G16" s="274">
        <f t="shared" si="9"/>
        <v>-470000</v>
      </c>
      <c r="H16" s="12">
        <f t="shared" si="0"/>
        <v>-1</v>
      </c>
      <c r="I16" s="242">
        <v>470000</v>
      </c>
      <c r="J16" s="19"/>
      <c r="K16" s="17"/>
      <c r="L16" s="17"/>
      <c r="M16" s="17"/>
      <c r="N16" s="134"/>
      <c r="O16" s="234"/>
      <c r="P16" s="370">
        <f t="shared" si="10"/>
        <v>470000</v>
      </c>
      <c r="Q16" s="274">
        <f t="shared" si="1"/>
        <v>-32442.107299999974</v>
      </c>
      <c r="R16" s="12">
        <f t="shared" si="2"/>
        <v>-6.4568846497233046E-2</v>
      </c>
      <c r="S16" s="274">
        <f t="shared" si="3"/>
        <v>-133104.26538628107</v>
      </c>
      <c r="T16" s="33">
        <f t="shared" si="4"/>
        <v>-0.22069859728322327</v>
      </c>
      <c r="U16" s="570">
        <f t="shared" si="11"/>
        <v>-133104.26538628107</v>
      </c>
      <c r="V16" s="12">
        <f t="shared" si="12"/>
        <v>-0.22069859728322327</v>
      </c>
      <c r="W16" s="241"/>
      <c r="X16" s="179"/>
      <c r="Y16" s="181">
        <f t="shared" si="5"/>
        <v>470000</v>
      </c>
      <c r="Z16" s="295">
        <f t="shared" si="6"/>
        <v>-133104.26538628107</v>
      </c>
      <c r="AA16" s="47">
        <f t="shared" si="7"/>
        <v>-0.22069859728322327</v>
      </c>
      <c r="AB16" s="16"/>
      <c r="AC16" s="121"/>
      <c r="AD16" s="11"/>
      <c r="AE16" s="11"/>
      <c r="AF16" s="11"/>
      <c r="AG16" s="11"/>
      <c r="AH16" s="119">
        <f t="shared" si="8"/>
        <v>0</v>
      </c>
    </row>
    <row r="17" spans="1:37" ht="36" customHeight="1" thickBot="1" x14ac:dyDescent="0.35">
      <c r="A17" s="891" t="s">
        <v>200</v>
      </c>
      <c r="B17" s="902"/>
      <c r="C17" s="164">
        <f>SUM(C5:C16)</f>
        <v>7845755.4936000006</v>
      </c>
      <c r="D17" s="191">
        <f>SUM(D5:D16)</f>
        <v>7504121.2541696113</v>
      </c>
      <c r="E17" s="164">
        <f>SUM(E5:E16)</f>
        <v>0</v>
      </c>
      <c r="F17" s="208">
        <f>SUM(F5:F16)</f>
        <v>0</v>
      </c>
      <c r="G17" s="291">
        <f t="shared" si="9"/>
        <v>-3395710.3910517506</v>
      </c>
      <c r="H17" s="292">
        <f t="shared" si="0"/>
        <v>-1</v>
      </c>
      <c r="I17" s="215">
        <f>SUM(I5:I16)</f>
        <v>3395710.3910517506</v>
      </c>
      <c r="J17" s="28"/>
      <c r="K17" s="7"/>
      <c r="L17" s="7"/>
      <c r="M17" s="7"/>
      <c r="N17" s="53"/>
      <c r="O17" s="215">
        <f>SUM(O5:O16)</f>
        <v>0</v>
      </c>
      <c r="P17" s="381">
        <f>I17-O17</f>
        <v>3395710.3910517506</v>
      </c>
      <c r="Q17" s="277">
        <f t="shared" si="1"/>
        <v>-4450045.10254825</v>
      </c>
      <c r="R17" s="152">
        <f t="shared" si="2"/>
        <v>-0.56719140765707965</v>
      </c>
      <c r="S17" s="277">
        <f t="shared" si="3"/>
        <v>-4108410.8631178606</v>
      </c>
      <c r="T17" s="226">
        <f t="shared" si="4"/>
        <v>-0.54748727052285462</v>
      </c>
      <c r="U17" s="564">
        <f t="shared" si="11"/>
        <v>-4108410.8631178606</v>
      </c>
      <c r="V17" s="558">
        <f t="shared" si="12"/>
        <v>-0.54748727052285462</v>
      </c>
      <c r="W17" s="35"/>
      <c r="X17" s="165">
        <f>SUM(X5:X16)</f>
        <v>0</v>
      </c>
      <c r="Y17" s="165">
        <f t="shared" si="5"/>
        <v>3395710.3910517506</v>
      </c>
      <c r="Z17" s="291">
        <f t="shared" si="6"/>
        <v>-4108410.8631178606</v>
      </c>
      <c r="AA17" s="292">
        <f t="shared" si="7"/>
        <v>-0.54748727052285462</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1246347.0168999999</v>
      </c>
      <c r="D18" s="205">
        <v>1337402.0000000016</v>
      </c>
      <c r="E18" s="196"/>
      <c r="F18" s="183"/>
      <c r="G18" s="273">
        <f t="shared" si="9"/>
        <v>0</v>
      </c>
      <c r="H18" s="9" t="e">
        <f t="shared" si="0"/>
        <v>#DIV/0!</v>
      </c>
      <c r="I18" s="211"/>
      <c r="J18" s="51"/>
      <c r="K18" s="131"/>
      <c r="L18" s="8"/>
      <c r="M18" s="8"/>
      <c r="N18" s="153"/>
      <c r="O18" s="216"/>
      <c r="P18" s="374">
        <f t="shared" si="10"/>
        <v>0</v>
      </c>
      <c r="Q18" s="273">
        <f t="shared" si="1"/>
        <v>-1246347.0168999999</v>
      </c>
      <c r="R18" s="9">
        <f t="shared" si="2"/>
        <v>-1</v>
      </c>
      <c r="S18" s="273">
        <f t="shared" si="3"/>
        <v>-1337402.0000000016</v>
      </c>
      <c r="T18" s="31">
        <f t="shared" si="4"/>
        <v>-1</v>
      </c>
      <c r="U18" s="568">
        <f t="shared" si="11"/>
        <v>-1337402.0000000016</v>
      </c>
      <c r="V18" s="9">
        <f t="shared" si="12"/>
        <v>-1</v>
      </c>
      <c r="W18" s="166"/>
      <c r="X18" s="171"/>
      <c r="Y18" s="181">
        <f t="shared" si="5"/>
        <v>0</v>
      </c>
      <c r="Z18" s="273">
        <f t="shared" si="6"/>
        <v>-1337402.0000000016</v>
      </c>
      <c r="AA18" s="9">
        <f t="shared" si="7"/>
        <v>-1</v>
      </c>
      <c r="AB18" s="16"/>
      <c r="AC18" s="128"/>
      <c r="AD18" s="131"/>
      <c r="AE18" s="131"/>
      <c r="AF18" s="131"/>
      <c r="AG18" s="52"/>
      <c r="AH18" s="129">
        <f t="shared" ref="AH18:AH37" si="14">SUM(AC18:AG18)</f>
        <v>0</v>
      </c>
    </row>
    <row r="19" spans="1:37" ht="36" customHeight="1" outlineLevel="1" x14ac:dyDescent="0.3">
      <c r="A19" s="140" t="s">
        <v>49</v>
      </c>
      <c r="B19" s="37" t="s">
        <v>61</v>
      </c>
      <c r="C19" s="181">
        <v>704750.94949999999</v>
      </c>
      <c r="D19" s="170">
        <v>0</v>
      </c>
      <c r="E19" s="176"/>
      <c r="F19" s="161"/>
      <c r="G19" s="230">
        <f t="shared" si="9"/>
        <v>0</v>
      </c>
      <c r="H19" s="10" t="e">
        <f t="shared" si="0"/>
        <v>#DIV/0!</v>
      </c>
      <c r="I19" s="212"/>
      <c r="J19" s="98"/>
      <c r="K19" s="17"/>
      <c r="L19" s="3"/>
      <c r="M19" s="3"/>
      <c r="N19" s="133"/>
      <c r="O19" s="212"/>
      <c r="P19" s="366">
        <f t="shared" si="10"/>
        <v>0</v>
      </c>
      <c r="Q19" s="230">
        <f t="shared" si="1"/>
        <v>-704750.94949999999</v>
      </c>
      <c r="R19" s="10">
        <f t="shared" si="2"/>
        <v>-1</v>
      </c>
      <c r="S19" s="230">
        <f t="shared" si="3"/>
        <v>0</v>
      </c>
      <c r="T19" s="32" t="e">
        <f t="shared" si="4"/>
        <v>#DIV/0!</v>
      </c>
      <c r="U19" s="569">
        <f t="shared" si="11"/>
        <v>0</v>
      </c>
      <c r="V19" s="10" t="e">
        <f t="shared" si="12"/>
        <v>#DIV/0!</v>
      </c>
      <c r="W19" s="167"/>
      <c r="X19" s="172"/>
      <c r="Y19" s="181">
        <f t="shared" si="5"/>
        <v>0</v>
      </c>
      <c r="Z19" s="230">
        <f t="shared" si="6"/>
        <v>0</v>
      </c>
      <c r="AA19" s="10" t="e">
        <f t="shared" si="7"/>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c r="E20" s="176"/>
      <c r="F20" s="161"/>
      <c r="G20" s="230">
        <f t="shared" si="9"/>
        <v>0</v>
      </c>
      <c r="H20" s="10" t="e">
        <f t="shared" si="0"/>
        <v>#DIV/0!</v>
      </c>
      <c r="I20" s="212"/>
      <c r="J20" s="98"/>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25547.121500000001</v>
      </c>
      <c r="D21" s="170">
        <v>27213.645061308773</v>
      </c>
      <c r="E21" s="176"/>
      <c r="F21" s="161"/>
      <c r="G21" s="230">
        <f t="shared" si="9"/>
        <v>0</v>
      </c>
      <c r="H21" s="10" t="e">
        <f t="shared" si="0"/>
        <v>#DIV/0!</v>
      </c>
      <c r="I21" s="212"/>
      <c r="J21" s="98"/>
      <c r="K21" s="17"/>
      <c r="L21" s="3"/>
      <c r="M21" s="3"/>
      <c r="N21" s="133"/>
      <c r="O21" s="212"/>
      <c r="P21" s="366">
        <f t="shared" si="10"/>
        <v>0</v>
      </c>
      <c r="Q21" s="230">
        <f t="shared" si="1"/>
        <v>-25547.121500000001</v>
      </c>
      <c r="R21" s="10">
        <f t="shared" si="2"/>
        <v>-1</v>
      </c>
      <c r="S21" s="230">
        <f t="shared" si="3"/>
        <v>-27213.645061308773</v>
      </c>
      <c r="T21" s="32">
        <f t="shared" si="4"/>
        <v>-1</v>
      </c>
      <c r="U21" s="569">
        <f t="shared" si="11"/>
        <v>-27213.645061308773</v>
      </c>
      <c r="V21" s="10">
        <f t="shared" si="12"/>
        <v>-1</v>
      </c>
      <c r="W21" s="167"/>
      <c r="X21" s="172"/>
      <c r="Y21" s="181">
        <f t="shared" si="5"/>
        <v>0</v>
      </c>
      <c r="Z21" s="230">
        <f t="shared" si="6"/>
        <v>-27213.645061308773</v>
      </c>
      <c r="AA21" s="10">
        <f t="shared" si="7"/>
        <v>-1</v>
      </c>
      <c r="AB21" s="16"/>
      <c r="AC21" s="19"/>
      <c r="AD21" s="17"/>
      <c r="AE21" s="17"/>
      <c r="AF21" s="17"/>
      <c r="AG21" s="41"/>
      <c r="AH21" s="18">
        <f t="shared" si="14"/>
        <v>0</v>
      </c>
    </row>
    <row r="22" spans="1:37" ht="36" customHeight="1" outlineLevel="1" x14ac:dyDescent="0.3">
      <c r="A22" s="140" t="s">
        <v>34</v>
      </c>
      <c r="B22" s="37" t="s">
        <v>65</v>
      </c>
      <c r="C22" s="181">
        <v>23699.0304</v>
      </c>
      <c r="D22" s="170">
        <v>27574.508196721206</v>
      </c>
      <c r="E22" s="176"/>
      <c r="F22" s="161"/>
      <c r="G22" s="230">
        <f t="shared" si="9"/>
        <v>0</v>
      </c>
      <c r="H22" s="10" t="e">
        <f t="shared" si="0"/>
        <v>#DIV/0!</v>
      </c>
      <c r="I22" s="212"/>
      <c r="J22" s="98"/>
      <c r="K22" s="17"/>
      <c r="L22" s="3"/>
      <c r="M22" s="3"/>
      <c r="N22" s="133"/>
      <c r="O22" s="212"/>
      <c r="P22" s="366">
        <f t="shared" si="10"/>
        <v>0</v>
      </c>
      <c r="Q22" s="230">
        <f t="shared" si="1"/>
        <v>-23699.0304</v>
      </c>
      <c r="R22" s="10">
        <f t="shared" si="2"/>
        <v>-1</v>
      </c>
      <c r="S22" s="230">
        <f t="shared" si="3"/>
        <v>-27574.508196721206</v>
      </c>
      <c r="T22" s="32">
        <f t="shared" si="4"/>
        <v>-1</v>
      </c>
      <c r="U22" s="569">
        <f t="shared" si="11"/>
        <v>-27574.508196721206</v>
      </c>
      <c r="V22" s="10">
        <f t="shared" si="12"/>
        <v>-1</v>
      </c>
      <c r="W22" s="167"/>
      <c r="X22" s="172"/>
      <c r="Y22" s="181">
        <f t="shared" si="5"/>
        <v>0</v>
      </c>
      <c r="Z22" s="230">
        <f t="shared" si="6"/>
        <v>-27574.508196721206</v>
      </c>
      <c r="AA22" s="10">
        <f t="shared" si="7"/>
        <v>-1</v>
      </c>
      <c r="AB22" s="16"/>
      <c r="AC22" s="19"/>
      <c r="AD22" s="17"/>
      <c r="AE22" s="17"/>
      <c r="AF22" s="17"/>
      <c r="AG22" s="41"/>
      <c r="AH22" s="18">
        <f t="shared" si="14"/>
        <v>0</v>
      </c>
    </row>
    <row r="23" spans="1:37" ht="36" customHeight="1" outlineLevel="1" thickBot="1" x14ac:dyDescent="0.35">
      <c r="A23" s="37" t="s">
        <v>34</v>
      </c>
      <c r="B23" s="37" t="s">
        <v>66</v>
      </c>
      <c r="C23" s="181">
        <v>285845.82059999998</v>
      </c>
      <c r="D23" s="170">
        <v>326463.73122714076</v>
      </c>
      <c r="E23" s="176"/>
      <c r="F23" s="161"/>
      <c r="G23" s="230">
        <f t="shared" si="9"/>
        <v>0</v>
      </c>
      <c r="H23" s="10" t="e">
        <f t="shared" si="0"/>
        <v>#DIV/0!</v>
      </c>
      <c r="I23" s="212"/>
      <c r="J23" s="109"/>
      <c r="K23" s="117"/>
      <c r="L23" s="11"/>
      <c r="M23" s="11"/>
      <c r="N23" s="155"/>
      <c r="O23" s="212"/>
      <c r="P23" s="366">
        <f t="shared" si="10"/>
        <v>0</v>
      </c>
      <c r="Q23" s="230">
        <f t="shared" si="1"/>
        <v>-285845.82059999998</v>
      </c>
      <c r="R23" s="10">
        <f t="shared" si="2"/>
        <v>-1</v>
      </c>
      <c r="S23" s="230">
        <f t="shared" si="3"/>
        <v>-326463.73122714076</v>
      </c>
      <c r="T23" s="32">
        <f t="shared" si="4"/>
        <v>-1</v>
      </c>
      <c r="U23" s="569">
        <f t="shared" si="11"/>
        <v>-326463.73122714076</v>
      </c>
      <c r="V23" s="10">
        <f t="shared" si="12"/>
        <v>-1</v>
      </c>
      <c r="W23" s="167"/>
      <c r="X23" s="172"/>
      <c r="Y23" s="181">
        <f t="shared" si="5"/>
        <v>0</v>
      </c>
      <c r="Z23" s="230">
        <f t="shared" si="6"/>
        <v>-326463.73122714076</v>
      </c>
      <c r="AA23" s="10">
        <f t="shared" si="7"/>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c r="J24" s="109"/>
      <c r="K24" s="117"/>
      <c r="L24" s="11"/>
      <c r="M24" s="11"/>
      <c r="N24" s="155"/>
      <c r="O24" s="296"/>
      <c r="P24" s="372">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380781.50569999998</v>
      </c>
      <c r="D25" s="181">
        <v>303583.88371478335</v>
      </c>
      <c r="E25" s="237"/>
      <c r="F25" s="314"/>
      <c r="G25" s="230">
        <f>E25-I25</f>
        <v>0</v>
      </c>
      <c r="H25" s="10" t="e">
        <f>E25/I25-1</f>
        <v>#DIV/0!</v>
      </c>
      <c r="I25" s="218"/>
      <c r="J25" s="19"/>
      <c r="K25" s="17"/>
      <c r="L25" s="17"/>
      <c r="M25" s="17"/>
      <c r="N25" s="134"/>
      <c r="O25" s="243"/>
      <c r="P25" s="373">
        <f t="shared" si="10"/>
        <v>0</v>
      </c>
      <c r="Q25" s="276">
        <f t="shared" si="1"/>
        <v>-380781.50569999998</v>
      </c>
      <c r="R25" s="45">
        <f t="shared" si="2"/>
        <v>-1</v>
      </c>
      <c r="S25" s="276">
        <f t="shared" si="3"/>
        <v>-303583.88371478335</v>
      </c>
      <c r="T25" s="187">
        <f t="shared" si="4"/>
        <v>-1</v>
      </c>
      <c r="U25" s="571">
        <f t="shared" si="11"/>
        <v>-303583.88371478335</v>
      </c>
      <c r="V25" s="45">
        <f t="shared" si="12"/>
        <v>-1</v>
      </c>
      <c r="W25" s="167"/>
      <c r="X25" s="181"/>
      <c r="Y25" s="181">
        <f t="shared" si="5"/>
        <v>0</v>
      </c>
      <c r="Z25" s="273">
        <f t="shared" si="6"/>
        <v>-303583.88371478335</v>
      </c>
      <c r="AA25" s="9">
        <f t="shared" si="7"/>
        <v>-1</v>
      </c>
      <c r="AB25" s="16"/>
      <c r="AC25" s="313"/>
      <c r="AD25" s="131"/>
      <c r="AE25" s="8"/>
      <c r="AF25" s="13"/>
      <c r="AG25" s="34"/>
      <c r="AH25" s="129">
        <f t="shared" si="14"/>
        <v>0</v>
      </c>
    </row>
    <row r="26" spans="1:37" ht="36" customHeight="1" outlineLevel="1" x14ac:dyDescent="0.3">
      <c r="A26" s="141" t="s">
        <v>52</v>
      </c>
      <c r="B26" s="143" t="s">
        <v>205</v>
      </c>
      <c r="C26" s="200">
        <v>11185791.898700001</v>
      </c>
      <c r="D26" s="180">
        <v>9001796.9464701749</v>
      </c>
      <c r="E26" s="237"/>
      <c r="F26" s="240"/>
      <c r="G26" s="276">
        <f t="shared" si="9"/>
        <v>0</v>
      </c>
      <c r="H26" s="45" t="e">
        <f t="shared" si="0"/>
        <v>#DIV/0!</v>
      </c>
      <c r="I26" s="218"/>
      <c r="J26" s="19"/>
      <c r="K26" s="17"/>
      <c r="L26" s="17"/>
      <c r="M26" s="17"/>
      <c r="N26" s="134"/>
      <c r="O26" s="218"/>
      <c r="P26" s="374">
        <f t="shared" si="10"/>
        <v>0</v>
      </c>
      <c r="Q26" s="276">
        <f t="shared" si="1"/>
        <v>-11185791.898700001</v>
      </c>
      <c r="R26" s="45">
        <f t="shared" si="2"/>
        <v>-1</v>
      </c>
      <c r="S26" s="276">
        <f t="shared" si="3"/>
        <v>-9001796.9464701749</v>
      </c>
      <c r="T26" s="187">
        <f t="shared" si="4"/>
        <v>-1</v>
      </c>
      <c r="U26" s="571">
        <f t="shared" si="11"/>
        <v>-9001796.9464701749</v>
      </c>
      <c r="V26" s="45">
        <f t="shared" si="12"/>
        <v>-1</v>
      </c>
      <c r="W26" s="222"/>
      <c r="X26" s="180"/>
      <c r="Y26" s="181">
        <f t="shared" si="5"/>
        <v>0</v>
      </c>
      <c r="Z26" s="276">
        <f t="shared" si="6"/>
        <v>-9001796.9464701749</v>
      </c>
      <c r="AA26" s="45">
        <f t="shared" si="7"/>
        <v>-1</v>
      </c>
      <c r="AB26" s="16"/>
      <c r="AC26" s="26"/>
      <c r="AD26" s="27"/>
      <c r="AE26" s="27"/>
      <c r="AF26" s="27"/>
      <c r="AG26" s="43"/>
      <c r="AH26" s="22">
        <f t="shared" si="14"/>
        <v>0</v>
      </c>
    </row>
    <row r="27" spans="1:37" ht="36" customHeight="1" outlineLevel="1" x14ac:dyDescent="0.3">
      <c r="A27" s="140" t="s">
        <v>52</v>
      </c>
      <c r="B27" s="144" t="s">
        <v>72</v>
      </c>
      <c r="C27" s="201">
        <v>2889366.8632</v>
      </c>
      <c r="D27" s="181">
        <v>1296791.5804156486</v>
      </c>
      <c r="E27" s="181"/>
      <c r="F27" s="201"/>
      <c r="G27" s="230">
        <f t="shared" si="9"/>
        <v>0</v>
      </c>
      <c r="H27" s="10" t="e">
        <f t="shared" si="0"/>
        <v>#DIV/0!</v>
      </c>
      <c r="I27" s="217"/>
      <c r="J27" s="19"/>
      <c r="K27" s="17"/>
      <c r="L27" s="17"/>
      <c r="M27" s="17"/>
      <c r="N27" s="134"/>
      <c r="O27" s="239"/>
      <c r="P27" s="375">
        <f t="shared" si="10"/>
        <v>0</v>
      </c>
      <c r="Q27" s="230">
        <f t="shared" si="1"/>
        <v>-2889366.8632</v>
      </c>
      <c r="R27" s="10">
        <f t="shared" si="2"/>
        <v>-1</v>
      </c>
      <c r="S27" s="230">
        <f t="shared" si="3"/>
        <v>-1296791.5804156486</v>
      </c>
      <c r="T27" s="32">
        <f t="shared" si="4"/>
        <v>-1</v>
      </c>
      <c r="U27" s="569">
        <f t="shared" si="11"/>
        <v>-1296791.5804156486</v>
      </c>
      <c r="V27" s="10">
        <f t="shared" si="12"/>
        <v>-1</v>
      </c>
      <c r="W27" s="222"/>
      <c r="X27" s="181"/>
      <c r="Y27" s="181">
        <f t="shared" si="5"/>
        <v>0</v>
      </c>
      <c r="Z27" s="230">
        <f t="shared" si="6"/>
        <v>-1296791.5804156486</v>
      </c>
      <c r="AA27" s="10">
        <f t="shared" si="7"/>
        <v>-1</v>
      </c>
      <c r="AB27" s="16"/>
      <c r="AC27" s="50"/>
      <c r="AD27" s="17"/>
      <c r="AE27" s="17"/>
      <c r="AF27" s="14"/>
      <c r="AG27" s="41"/>
      <c r="AH27" s="18">
        <f t="shared" si="14"/>
        <v>0</v>
      </c>
    </row>
    <row r="28" spans="1:37" ht="36" customHeight="1" outlineLevel="1" x14ac:dyDescent="0.3">
      <c r="A28" s="140" t="s">
        <v>52</v>
      </c>
      <c r="B28" s="144" t="s">
        <v>73</v>
      </c>
      <c r="C28" s="201">
        <v>23203.630300000001</v>
      </c>
      <c r="D28" s="181">
        <v>17169.07202881153</v>
      </c>
      <c r="E28" s="181"/>
      <c r="F28" s="201"/>
      <c r="G28" s="230">
        <f t="shared" si="9"/>
        <v>0</v>
      </c>
      <c r="H28" s="10" t="e">
        <f t="shared" si="0"/>
        <v>#DIV/0!</v>
      </c>
      <c r="I28" s="217"/>
      <c r="J28" s="19"/>
      <c r="K28" s="17"/>
      <c r="L28" s="17"/>
      <c r="M28" s="17"/>
      <c r="N28" s="134"/>
      <c r="O28" s="239"/>
      <c r="P28" s="375">
        <f t="shared" si="10"/>
        <v>0</v>
      </c>
      <c r="Q28" s="230">
        <f t="shared" si="1"/>
        <v>-23203.630300000001</v>
      </c>
      <c r="R28" s="10">
        <f t="shared" si="2"/>
        <v>-1</v>
      </c>
      <c r="S28" s="230">
        <f t="shared" si="3"/>
        <v>-17169.07202881153</v>
      </c>
      <c r="T28" s="32">
        <f t="shared" si="4"/>
        <v>-1</v>
      </c>
      <c r="U28" s="569">
        <f t="shared" si="11"/>
        <v>-17169.07202881153</v>
      </c>
      <c r="V28" s="10">
        <f t="shared" si="12"/>
        <v>-1</v>
      </c>
      <c r="W28" s="167"/>
      <c r="X28" s="181"/>
      <c r="Y28" s="181">
        <f t="shared" si="5"/>
        <v>0</v>
      </c>
      <c r="Z28" s="230">
        <f t="shared" si="6"/>
        <v>-17169.07202881153</v>
      </c>
      <c r="AA28" s="10">
        <f t="shared" si="7"/>
        <v>-1</v>
      </c>
      <c r="AB28" s="16"/>
      <c r="AC28" s="50"/>
      <c r="AD28" s="17"/>
      <c r="AE28" s="17"/>
      <c r="AF28" s="14"/>
      <c r="AG28" s="41"/>
      <c r="AH28" s="18">
        <f t="shared" si="14"/>
        <v>0</v>
      </c>
    </row>
    <row r="29" spans="1:37" ht="36" customHeight="1" outlineLevel="1" x14ac:dyDescent="0.3">
      <c r="A29" s="140" t="s">
        <v>52</v>
      </c>
      <c r="B29" s="144" t="s">
        <v>208</v>
      </c>
      <c r="C29" s="201">
        <v>548755.56019999995</v>
      </c>
      <c r="D29" s="181">
        <v>472091.88214210205</v>
      </c>
      <c r="E29" s="181"/>
      <c r="F29" s="201"/>
      <c r="G29" s="230">
        <f t="shared" si="9"/>
        <v>0</v>
      </c>
      <c r="H29" s="10" t="e">
        <f t="shared" si="0"/>
        <v>#DIV/0!</v>
      </c>
      <c r="I29" s="217"/>
      <c r="J29" s="19"/>
      <c r="K29" s="17"/>
      <c r="L29" s="17"/>
      <c r="M29" s="17"/>
      <c r="N29" s="134"/>
      <c r="O29" s="238"/>
      <c r="P29" s="376">
        <f t="shared" si="10"/>
        <v>0</v>
      </c>
      <c r="Q29" s="230">
        <f t="shared" si="1"/>
        <v>-548755.56019999995</v>
      </c>
      <c r="R29" s="10">
        <f t="shared" si="2"/>
        <v>-1</v>
      </c>
      <c r="S29" s="230">
        <f t="shared" si="3"/>
        <v>-472091.88214210205</v>
      </c>
      <c r="T29" s="32">
        <f t="shared" si="4"/>
        <v>-1</v>
      </c>
      <c r="U29" s="569">
        <f t="shared" si="11"/>
        <v>-472091.88214210205</v>
      </c>
      <c r="V29" s="10">
        <f t="shared" si="12"/>
        <v>-1</v>
      </c>
      <c r="W29" s="167"/>
      <c r="X29" s="181"/>
      <c r="Y29" s="209">
        <f t="shared" si="5"/>
        <v>0</v>
      </c>
      <c r="Z29" s="230">
        <f t="shared" si="6"/>
        <v>-472091.88214210205</v>
      </c>
      <c r="AA29" s="10">
        <f t="shared" si="7"/>
        <v>-1</v>
      </c>
      <c r="AB29" s="16"/>
      <c r="AC29" s="50"/>
      <c r="AD29" s="17"/>
      <c r="AE29" s="17"/>
      <c r="AF29" s="17"/>
      <c r="AG29" s="17"/>
      <c r="AH29" s="18">
        <f t="shared" si="14"/>
        <v>0</v>
      </c>
    </row>
    <row r="30" spans="1:37" ht="36" customHeight="1" outlineLevel="1" x14ac:dyDescent="0.3">
      <c r="A30" s="142" t="s">
        <v>52</v>
      </c>
      <c r="B30" s="229" t="s">
        <v>75</v>
      </c>
      <c r="C30" s="202">
        <v>95064.660099999994</v>
      </c>
      <c r="D30" s="209">
        <v>227089.21937967913</v>
      </c>
      <c r="E30" s="209"/>
      <c r="F30" s="202"/>
      <c r="G30" s="230">
        <f t="shared" si="9"/>
        <v>0</v>
      </c>
      <c r="H30" s="10" t="e">
        <f t="shared" si="0"/>
        <v>#DIV/0!</v>
      </c>
      <c r="I30" s="212"/>
      <c r="J30" s="24"/>
      <c r="K30" s="25"/>
      <c r="L30" s="25"/>
      <c r="M30" s="25"/>
      <c r="N30" s="138"/>
      <c r="O30" s="239"/>
      <c r="P30" s="375">
        <f t="shared" si="10"/>
        <v>0</v>
      </c>
      <c r="Q30" s="230">
        <f t="shared" si="1"/>
        <v>-95064.660099999994</v>
      </c>
      <c r="R30" s="10">
        <f t="shared" si="2"/>
        <v>-1</v>
      </c>
      <c r="S30" s="230">
        <f t="shared" si="3"/>
        <v>-227089.21937967913</v>
      </c>
      <c r="T30" s="32">
        <f t="shared" si="4"/>
        <v>-1</v>
      </c>
      <c r="U30" s="569">
        <f t="shared" si="11"/>
        <v>-227089.21937967913</v>
      </c>
      <c r="V30" s="10">
        <f t="shared" si="12"/>
        <v>-1</v>
      </c>
      <c r="W30" s="167"/>
      <c r="X30" s="202"/>
      <c r="Y30" s="181">
        <f t="shared" si="5"/>
        <v>0</v>
      </c>
      <c r="Z30" s="230">
        <f t="shared" si="6"/>
        <v>-227089.21937967913</v>
      </c>
      <c r="AA30" s="10">
        <f t="shared" si="7"/>
        <v>-1</v>
      </c>
      <c r="AB30" s="16"/>
      <c r="AC30" s="120"/>
      <c r="AD30" s="25"/>
      <c r="AE30" s="25"/>
      <c r="AF30" s="25"/>
      <c r="AG30" s="25"/>
      <c r="AH30" s="125">
        <f t="shared" si="14"/>
        <v>0</v>
      </c>
    </row>
    <row r="31" spans="1:37" ht="36" customHeight="1" outlineLevel="1" thickBot="1" x14ac:dyDescent="0.35">
      <c r="A31" s="142" t="s">
        <v>76</v>
      </c>
      <c r="B31" s="145" t="s">
        <v>77</v>
      </c>
      <c r="C31" s="203">
        <v>0</v>
      </c>
      <c r="D31" s="193">
        <v>161927.13804840142</v>
      </c>
      <c r="E31" s="193"/>
      <c r="F31" s="203"/>
      <c r="G31" s="274">
        <f t="shared" si="9"/>
        <v>0</v>
      </c>
      <c r="H31" s="12" t="e">
        <f t="shared" si="0"/>
        <v>#DIV/0!</v>
      </c>
      <c r="I31" s="219"/>
      <c r="J31" s="24"/>
      <c r="K31" s="25"/>
      <c r="L31" s="25"/>
      <c r="M31" s="25"/>
      <c r="N31" s="138"/>
      <c r="O31" s="235"/>
      <c r="P31" s="539">
        <f t="shared" si="10"/>
        <v>0</v>
      </c>
      <c r="Q31" s="274">
        <f t="shared" si="1"/>
        <v>0</v>
      </c>
      <c r="R31" s="12" t="e">
        <f t="shared" si="2"/>
        <v>#DIV/0!</v>
      </c>
      <c r="S31" s="274">
        <f t="shared" si="3"/>
        <v>-161927.13804840142</v>
      </c>
      <c r="T31" s="33">
        <f t="shared" si="4"/>
        <v>-1</v>
      </c>
      <c r="U31" s="570">
        <f t="shared" si="11"/>
        <v>-161927.13804840142</v>
      </c>
      <c r="V31" s="12">
        <f t="shared" si="12"/>
        <v>-1</v>
      </c>
      <c r="W31" s="289"/>
      <c r="X31" s="193"/>
      <c r="Y31" s="194">
        <f t="shared" si="5"/>
        <v>0</v>
      </c>
      <c r="Z31" s="274">
        <f t="shared" si="6"/>
        <v>-161927.13804840142</v>
      </c>
      <c r="AA31" s="12">
        <f t="shared" si="7"/>
        <v>-1</v>
      </c>
      <c r="AB31" s="16"/>
      <c r="AC31" s="116"/>
      <c r="AD31" s="117"/>
      <c r="AE31" s="117"/>
      <c r="AF31" s="117"/>
      <c r="AG31" s="117"/>
      <c r="AH31" s="119">
        <f t="shared" si="14"/>
        <v>0</v>
      </c>
    </row>
    <row r="32" spans="1:37" ht="36" customHeight="1" outlineLevel="1" x14ac:dyDescent="0.3">
      <c r="A32" s="36" t="s">
        <v>57</v>
      </c>
      <c r="B32" s="112" t="s">
        <v>210</v>
      </c>
      <c r="C32" s="200">
        <v>290214.21789999999</v>
      </c>
      <c r="D32" s="180">
        <v>350746.76068726508</v>
      </c>
      <c r="E32" s="200"/>
      <c r="F32" s="192"/>
      <c r="G32" s="273">
        <f t="shared" si="9"/>
        <v>0</v>
      </c>
      <c r="H32" s="9" t="e">
        <f t="shared" si="0"/>
        <v>#DIV/0!</v>
      </c>
      <c r="I32" s="216"/>
      <c r="J32" s="128"/>
      <c r="K32" s="131"/>
      <c r="L32" s="131"/>
      <c r="M32" s="131"/>
      <c r="N32" s="281"/>
      <c r="O32" s="216"/>
      <c r="P32" s="374">
        <f t="shared" si="10"/>
        <v>0</v>
      </c>
      <c r="Q32" s="276">
        <f t="shared" si="1"/>
        <v>-290214.21789999999</v>
      </c>
      <c r="R32" s="45">
        <f t="shared" si="2"/>
        <v>-1</v>
      </c>
      <c r="S32" s="276">
        <f t="shared" si="3"/>
        <v>-350746.76068726508</v>
      </c>
      <c r="T32" s="187">
        <f t="shared" si="4"/>
        <v>-1</v>
      </c>
      <c r="U32" s="571">
        <f t="shared" si="11"/>
        <v>-350746.76068726508</v>
      </c>
      <c r="V32" s="9">
        <f t="shared" si="12"/>
        <v>-1</v>
      </c>
      <c r="W32" s="166"/>
      <c r="X32" s="180"/>
      <c r="Y32" s="180">
        <f t="shared" si="5"/>
        <v>0</v>
      </c>
      <c r="Z32" s="276">
        <f t="shared" si="6"/>
        <v>-350746.76068726508</v>
      </c>
      <c r="AA32" s="45">
        <f t="shared" si="7"/>
        <v>-1</v>
      </c>
      <c r="AB32" s="16"/>
      <c r="AC32" s="101"/>
      <c r="AD32" s="27"/>
      <c r="AE32" s="27"/>
      <c r="AF32" s="48"/>
      <c r="AG32" s="43"/>
      <c r="AH32" s="22">
        <f t="shared" si="14"/>
        <v>0</v>
      </c>
    </row>
    <row r="33" spans="1:34" ht="36" customHeight="1" outlineLevel="1" x14ac:dyDescent="0.3">
      <c r="A33" s="37" t="s">
        <v>57</v>
      </c>
      <c r="B33" s="113" t="s">
        <v>212</v>
      </c>
      <c r="C33" s="201">
        <v>1120.0895</v>
      </c>
      <c r="D33" s="181">
        <v>122.61744202197804</v>
      </c>
      <c r="E33" s="469"/>
      <c r="F33" s="181"/>
      <c r="G33" s="230">
        <f t="shared" si="9"/>
        <v>0</v>
      </c>
      <c r="H33" s="10" t="e">
        <f t="shared" si="0"/>
        <v>#DIV/0!</v>
      </c>
      <c r="I33" s="217"/>
      <c r="J33" s="19"/>
      <c r="K33" s="17"/>
      <c r="L33" s="17"/>
      <c r="M33" s="17"/>
      <c r="N33" s="134"/>
      <c r="O33" s="217"/>
      <c r="P33" s="377">
        <f t="shared" si="10"/>
        <v>0</v>
      </c>
      <c r="Q33" s="230">
        <f t="shared" si="1"/>
        <v>-1120.0895</v>
      </c>
      <c r="R33" s="10">
        <f t="shared" si="2"/>
        <v>-1</v>
      </c>
      <c r="S33" s="230">
        <f t="shared" si="3"/>
        <v>-122.61744202197804</v>
      </c>
      <c r="T33" s="32">
        <f t="shared" si="4"/>
        <v>-1</v>
      </c>
      <c r="U33" s="569">
        <f t="shared" si="11"/>
        <v>-122.61744202197804</v>
      </c>
      <c r="V33" s="10">
        <f t="shared" si="12"/>
        <v>-1</v>
      </c>
      <c r="W33" s="167"/>
      <c r="X33" s="181"/>
      <c r="Y33" s="181">
        <f t="shared" si="5"/>
        <v>0</v>
      </c>
      <c r="Z33" s="230">
        <f t="shared" si="6"/>
        <v>-122.61744202197804</v>
      </c>
      <c r="AA33" s="10">
        <f t="shared" si="7"/>
        <v>-1</v>
      </c>
      <c r="AB33" s="16"/>
      <c r="AC33" s="50"/>
      <c r="AD33" s="17"/>
      <c r="AE33" s="17"/>
      <c r="AF33" s="14"/>
      <c r="AG33" s="41"/>
      <c r="AH33" s="18">
        <f t="shared" si="14"/>
        <v>0</v>
      </c>
    </row>
    <row r="34" spans="1:34" ht="36" customHeight="1" outlineLevel="1" x14ac:dyDescent="0.3">
      <c r="A34" s="37" t="s">
        <v>81</v>
      </c>
      <c r="B34" s="113" t="s">
        <v>82</v>
      </c>
      <c r="C34" s="201">
        <v>1162.0898</v>
      </c>
      <c r="D34" s="181">
        <v>1337.3337921658715</v>
      </c>
      <c r="E34" s="201"/>
      <c r="F34" s="181"/>
      <c r="G34" s="230">
        <f t="shared" si="9"/>
        <v>0</v>
      </c>
      <c r="H34" s="10" t="e">
        <f t="shared" si="0"/>
        <v>#DIV/0!</v>
      </c>
      <c r="I34" s="217"/>
      <c r="J34" s="19"/>
      <c r="K34" s="17"/>
      <c r="L34" s="17"/>
      <c r="M34" s="17"/>
      <c r="N34" s="134"/>
      <c r="O34" s="217"/>
      <c r="P34" s="377">
        <f t="shared" si="10"/>
        <v>0</v>
      </c>
      <c r="Q34" s="230">
        <f t="shared" si="1"/>
        <v>-1162.0898</v>
      </c>
      <c r="R34" s="10">
        <f t="shared" si="2"/>
        <v>-1</v>
      </c>
      <c r="S34" s="230">
        <f t="shared" si="3"/>
        <v>-1337.3337921658715</v>
      </c>
      <c r="T34" s="32">
        <f t="shared" si="4"/>
        <v>-1</v>
      </c>
      <c r="U34" s="569">
        <f t="shared" si="11"/>
        <v>-1337.3337921658715</v>
      </c>
      <c r="V34" s="10">
        <f t="shared" si="12"/>
        <v>-1</v>
      </c>
      <c r="W34" s="167"/>
      <c r="X34" s="181"/>
      <c r="Y34" s="181">
        <f t="shared" si="5"/>
        <v>0</v>
      </c>
      <c r="Z34" s="230">
        <f t="shared" si="6"/>
        <v>-1337.3337921658715</v>
      </c>
      <c r="AA34" s="10">
        <f t="shared" si="7"/>
        <v>-1</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230">
        <f t="shared" si="9"/>
        <v>0</v>
      </c>
      <c r="H35" s="10" t="e">
        <f t="shared" si="0"/>
        <v>#DIV/0!</v>
      </c>
      <c r="I35" s="217"/>
      <c r="J35" s="19"/>
      <c r="K35" s="17"/>
      <c r="L35" s="17"/>
      <c r="M35" s="17"/>
      <c r="N35" s="134"/>
      <c r="O35" s="217"/>
      <c r="P35" s="377">
        <f t="shared" si="10"/>
        <v>0</v>
      </c>
      <c r="Q35" s="230">
        <f t="shared" si="1"/>
        <v>0</v>
      </c>
      <c r="R35" s="10" t="e">
        <f t="shared" si="2"/>
        <v>#DIV/0!</v>
      </c>
      <c r="S35" s="230">
        <f t="shared" si="3"/>
        <v>0</v>
      </c>
      <c r="T35" s="32" t="e">
        <f t="shared" si="4"/>
        <v>#DIV/0!</v>
      </c>
      <c r="U35" s="569">
        <f t="shared" si="11"/>
        <v>0</v>
      </c>
      <c r="V35" s="10" t="e">
        <f t="shared" si="12"/>
        <v>#DIV/0!</v>
      </c>
      <c r="W35" s="167"/>
      <c r="X35" s="181"/>
      <c r="Y35" s="181">
        <f t="shared" si="5"/>
        <v>0</v>
      </c>
      <c r="Z35" s="230">
        <f t="shared" si="6"/>
        <v>0</v>
      </c>
      <c r="AA35" s="10" t="e">
        <f t="shared" si="7"/>
        <v>#DIV/0!</v>
      </c>
      <c r="AB35" s="16"/>
      <c r="AC35" s="19"/>
      <c r="AD35" s="17"/>
      <c r="AE35" s="17"/>
      <c r="AF35" s="17"/>
      <c r="AG35" s="41"/>
      <c r="AH35" s="18">
        <f t="shared" si="14"/>
        <v>0</v>
      </c>
    </row>
    <row r="36" spans="1:34" ht="36" customHeight="1" outlineLevel="1" x14ac:dyDescent="0.3">
      <c r="A36" s="37" t="s">
        <v>57</v>
      </c>
      <c r="B36" s="114" t="s">
        <v>213</v>
      </c>
      <c r="C36" s="207">
        <v>0</v>
      </c>
      <c r="D36" s="175">
        <v>109937.66090400002</v>
      </c>
      <c r="E36" s="207"/>
      <c r="F36" s="181"/>
      <c r="G36" s="230">
        <f t="shared" si="9"/>
        <v>0</v>
      </c>
      <c r="H36" s="10" t="e">
        <f t="shared" si="0"/>
        <v>#DIV/0!</v>
      </c>
      <c r="I36" s="224"/>
      <c r="J36" s="19"/>
      <c r="K36" s="17"/>
      <c r="L36" s="17"/>
      <c r="M36" s="17"/>
      <c r="N36" s="134"/>
      <c r="O36" s="217"/>
      <c r="P36" s="377">
        <f t="shared" si="10"/>
        <v>0</v>
      </c>
      <c r="Q36" s="230">
        <f t="shared" si="1"/>
        <v>0</v>
      </c>
      <c r="R36" s="10" t="e">
        <f t="shared" si="2"/>
        <v>#DIV/0!</v>
      </c>
      <c r="S36" s="230">
        <f t="shared" si="3"/>
        <v>-109937.66090400002</v>
      </c>
      <c r="T36" s="32">
        <f t="shared" si="4"/>
        <v>-1</v>
      </c>
      <c r="U36" s="569">
        <f t="shared" si="11"/>
        <v>-109937.66090400002</v>
      </c>
      <c r="V36" s="10">
        <f t="shared" si="12"/>
        <v>-1</v>
      </c>
      <c r="W36" s="290"/>
      <c r="X36" s="182"/>
      <c r="Y36" s="181">
        <f t="shared" si="5"/>
        <v>0</v>
      </c>
      <c r="Z36" s="230">
        <f t="shared" si="6"/>
        <v>-109937.66090400002</v>
      </c>
      <c r="AA36" s="10">
        <f t="shared" si="7"/>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4"/>
      <c r="G37" s="230">
        <f t="shared" si="9"/>
        <v>0</v>
      </c>
      <c r="H37" s="10" t="e">
        <f t="shared" si="0"/>
        <v>#DIV/0!</v>
      </c>
      <c r="I37" s="218"/>
      <c r="J37" s="19"/>
      <c r="K37" s="17"/>
      <c r="L37" s="17"/>
      <c r="M37" s="17"/>
      <c r="N37" s="134"/>
      <c r="O37" s="218"/>
      <c r="P37" s="374">
        <f t="shared" si="10"/>
        <v>0</v>
      </c>
      <c r="Q37" s="230">
        <f t="shared" si="1"/>
        <v>0</v>
      </c>
      <c r="R37" s="10" t="e">
        <f t="shared" si="2"/>
        <v>#DIV/0!</v>
      </c>
      <c r="S37" s="230">
        <f t="shared" si="3"/>
        <v>0</v>
      </c>
      <c r="T37" s="32" t="e">
        <f t="shared" si="4"/>
        <v>#DIV/0!</v>
      </c>
      <c r="U37" s="572">
        <f t="shared" si="11"/>
        <v>0</v>
      </c>
      <c r="V37" s="12" t="e">
        <f t="shared" si="12"/>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17701650.454300001</v>
      </c>
      <c r="D38" s="191">
        <f>SUM(D18:D37)</f>
        <v>13661247.979510227</v>
      </c>
      <c r="E38" s="164">
        <f>SUM(E18:E37)</f>
        <v>0</v>
      </c>
      <c r="F38" s="208">
        <f>SUM(F18:F37)</f>
        <v>0</v>
      </c>
      <c r="G38" s="291">
        <f t="shared" si="9"/>
        <v>0</v>
      </c>
      <c r="H38" s="292" t="e">
        <f t="shared" si="0"/>
        <v>#DIV/0!</v>
      </c>
      <c r="I38" s="215">
        <f>SUM(I18:I37)</f>
        <v>0</v>
      </c>
      <c r="J38" s="28"/>
      <c r="K38" s="7"/>
      <c r="L38" s="7"/>
      <c r="M38" s="7"/>
      <c r="N38" s="53"/>
      <c r="O38" s="215">
        <f>SUM(O18:O37)</f>
        <v>0</v>
      </c>
      <c r="P38" s="378">
        <f t="shared" si="10"/>
        <v>0</v>
      </c>
      <c r="Q38" s="291">
        <f t="shared" si="1"/>
        <v>-17701650.454300001</v>
      </c>
      <c r="R38" s="292">
        <f t="shared" si="2"/>
        <v>-1</v>
      </c>
      <c r="S38" s="291">
        <f t="shared" si="3"/>
        <v>-13661247.979510227</v>
      </c>
      <c r="T38" s="556">
        <f t="shared" si="4"/>
        <v>-1</v>
      </c>
      <c r="U38" s="564">
        <f t="shared" si="11"/>
        <v>-13661247.979510227</v>
      </c>
      <c r="V38" s="558">
        <f t="shared" si="12"/>
        <v>-1</v>
      </c>
      <c r="W38" s="35"/>
      <c r="X38" s="165">
        <f>SUM(X18:X37)</f>
        <v>0</v>
      </c>
      <c r="Y38" s="163">
        <f t="shared" si="15"/>
        <v>0</v>
      </c>
      <c r="Z38" s="291">
        <f t="shared" si="16"/>
        <v>-13661247.979510227</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332659.49940000003</v>
      </c>
      <c r="D39" s="164">
        <f>SUM(D40:D52)</f>
        <v>445984</v>
      </c>
      <c r="E39" s="164">
        <f>SUM(E40:E52)</f>
        <v>0</v>
      </c>
      <c r="F39" s="208">
        <f>SUM(F40:F52)</f>
        <v>0</v>
      </c>
      <c r="G39" s="291">
        <f t="shared" si="9"/>
        <v>0</v>
      </c>
      <c r="H39" s="292" t="e">
        <f t="shared" si="0"/>
        <v>#DIV/0!</v>
      </c>
      <c r="I39" s="215">
        <f>SUM(I40:I52)</f>
        <v>0</v>
      </c>
      <c r="J39" s="282"/>
      <c r="K39" s="227"/>
      <c r="L39" s="227"/>
      <c r="M39" s="227"/>
      <c r="N39" s="283"/>
      <c r="O39" s="215">
        <f>SUM(O40:O52)</f>
        <v>0</v>
      </c>
      <c r="P39" s="371">
        <f t="shared" si="10"/>
        <v>0</v>
      </c>
      <c r="Q39" s="277">
        <f t="shared" si="1"/>
        <v>-332659.49940000003</v>
      </c>
      <c r="R39" s="152">
        <f t="shared" si="2"/>
        <v>-1</v>
      </c>
      <c r="S39" s="277">
        <f t="shared" si="3"/>
        <v>-445984</v>
      </c>
      <c r="T39" s="226">
        <f t="shared" si="4"/>
        <v>-1</v>
      </c>
      <c r="U39" s="566">
        <f t="shared" si="11"/>
        <v>-445984</v>
      </c>
      <c r="V39" s="96">
        <f t="shared" si="12"/>
        <v>-1</v>
      </c>
      <c r="W39" s="35"/>
      <c r="X39" s="165">
        <f>SUM(X40:X52)</f>
        <v>0</v>
      </c>
      <c r="Y39" s="163">
        <f t="shared" si="15"/>
        <v>0</v>
      </c>
      <c r="Z39" s="277">
        <f t="shared" si="16"/>
        <v>-445984</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181">
        <v>0</v>
      </c>
      <c r="D40" s="181">
        <v>1500</v>
      </c>
      <c r="E40" s="196"/>
      <c r="F40" s="160"/>
      <c r="G40" s="276">
        <f t="shared" si="9"/>
        <v>0</v>
      </c>
      <c r="H40" s="45" t="e">
        <f t="shared" si="0"/>
        <v>#DIV/0!</v>
      </c>
      <c r="I40" s="217"/>
      <c r="J40" s="284"/>
      <c r="K40" s="244"/>
      <c r="L40" s="148"/>
      <c r="M40" s="148"/>
      <c r="N40" s="156"/>
      <c r="O40" s="218"/>
      <c r="P40" s="374">
        <f t="shared" si="10"/>
        <v>0</v>
      </c>
      <c r="Q40" s="230">
        <f t="shared" si="1"/>
        <v>0</v>
      </c>
      <c r="R40" s="10" t="e">
        <f t="shared" si="2"/>
        <v>#DIV/0!</v>
      </c>
      <c r="S40" s="230">
        <f t="shared" si="3"/>
        <v>-1500</v>
      </c>
      <c r="T40" s="32">
        <f t="shared" si="4"/>
        <v>-1</v>
      </c>
      <c r="U40" s="568">
        <f t="shared" si="11"/>
        <v>-1500</v>
      </c>
      <c r="V40" s="9">
        <f t="shared" si="12"/>
        <v>-1</v>
      </c>
      <c r="W40" s="166"/>
      <c r="X40" s="171"/>
      <c r="Y40" s="181">
        <f t="shared" si="15"/>
        <v>0</v>
      </c>
      <c r="Z40" s="230">
        <f t="shared" si="16"/>
        <v>-1500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181">
        <v>211544.492</v>
      </c>
      <c r="D41" s="181">
        <v>235000</v>
      </c>
      <c r="E41" s="176"/>
      <c r="F41" s="161"/>
      <c r="G41" s="230">
        <f t="shared" si="9"/>
        <v>0</v>
      </c>
      <c r="H41" s="10" t="e">
        <f t="shared" si="0"/>
        <v>#DIV/0!</v>
      </c>
      <c r="I41" s="217"/>
      <c r="J41" s="220"/>
      <c r="K41" s="151"/>
      <c r="L41" s="149"/>
      <c r="M41" s="149"/>
      <c r="N41" s="157"/>
      <c r="O41" s="217"/>
      <c r="P41" s="377">
        <f t="shared" si="10"/>
        <v>0</v>
      </c>
      <c r="Q41" s="230">
        <f t="shared" si="1"/>
        <v>-211544.492</v>
      </c>
      <c r="R41" s="10">
        <f t="shared" si="2"/>
        <v>-1</v>
      </c>
      <c r="S41" s="230">
        <f t="shared" si="3"/>
        <v>-235000</v>
      </c>
      <c r="T41" s="32">
        <f t="shared" si="4"/>
        <v>-1</v>
      </c>
      <c r="U41" s="569">
        <f t="shared" si="11"/>
        <v>-235000</v>
      </c>
      <c r="V41" s="10">
        <f t="shared" si="12"/>
        <v>-1</v>
      </c>
      <c r="W41" s="167"/>
      <c r="X41" s="172"/>
      <c r="Y41" s="181">
        <f t="shared" si="15"/>
        <v>0</v>
      </c>
      <c r="Z41" s="230">
        <f t="shared" si="16"/>
        <v>-235000</v>
      </c>
      <c r="AA41" s="10">
        <f t="shared" si="17"/>
        <v>-1</v>
      </c>
      <c r="AB41" s="16"/>
      <c r="AC41" s="19"/>
      <c r="AD41" s="17"/>
      <c r="AE41" s="17"/>
      <c r="AF41" s="17"/>
      <c r="AG41" s="41"/>
      <c r="AH41" s="18">
        <f t="shared" si="20"/>
        <v>0</v>
      </c>
    </row>
    <row r="42" spans="1:34" ht="40.35" customHeight="1" outlineLevel="1" x14ac:dyDescent="0.3">
      <c r="A42" s="103" t="s">
        <v>88</v>
      </c>
      <c r="B42" s="189" t="s">
        <v>89</v>
      </c>
      <c r="C42" s="181">
        <v>8141.9997000000003</v>
      </c>
      <c r="D42" s="181">
        <v>9000</v>
      </c>
      <c r="E42" s="176"/>
      <c r="F42" s="161"/>
      <c r="G42" s="230">
        <f t="shared" si="9"/>
        <v>0</v>
      </c>
      <c r="H42" s="10" t="e">
        <f t="shared" si="0"/>
        <v>#DIV/0!</v>
      </c>
      <c r="I42" s="217"/>
      <c r="J42" s="220"/>
      <c r="K42" s="151"/>
      <c r="L42" s="149"/>
      <c r="M42" s="149"/>
      <c r="N42" s="157"/>
      <c r="O42" s="217"/>
      <c r="P42" s="377">
        <f t="shared" si="10"/>
        <v>0</v>
      </c>
      <c r="Q42" s="230">
        <f t="shared" si="1"/>
        <v>-8141.9997000000003</v>
      </c>
      <c r="R42" s="10">
        <f t="shared" si="2"/>
        <v>-1</v>
      </c>
      <c r="S42" s="230">
        <f t="shared" si="3"/>
        <v>-9000</v>
      </c>
      <c r="T42" s="32">
        <f t="shared" si="4"/>
        <v>-1</v>
      </c>
      <c r="U42" s="569">
        <f t="shared" si="11"/>
        <v>-9000</v>
      </c>
      <c r="V42" s="10">
        <f t="shared" si="12"/>
        <v>-1</v>
      </c>
      <c r="W42" s="167"/>
      <c r="X42" s="172"/>
      <c r="Y42" s="181">
        <f t="shared" si="15"/>
        <v>0</v>
      </c>
      <c r="Z42" s="230">
        <f t="shared" si="16"/>
        <v>-9000</v>
      </c>
      <c r="AA42" s="10">
        <f t="shared" si="17"/>
        <v>-1</v>
      </c>
      <c r="AB42" s="16"/>
      <c r="AC42" s="19"/>
      <c r="AD42" s="17"/>
      <c r="AE42" s="17"/>
      <c r="AF42" s="17"/>
      <c r="AG42" s="41"/>
      <c r="AH42" s="18">
        <f t="shared" si="20"/>
        <v>0</v>
      </c>
    </row>
    <row r="43" spans="1:34" ht="40.35" customHeight="1" outlineLevel="1" x14ac:dyDescent="0.3">
      <c r="A43" s="103" t="s">
        <v>46</v>
      </c>
      <c r="B43" s="189" t="s">
        <v>90</v>
      </c>
      <c r="C43" s="181">
        <v>0</v>
      </c>
      <c r="D43" s="181">
        <v>0</v>
      </c>
      <c r="E43" s="176"/>
      <c r="F43" s="161"/>
      <c r="G43" s="230">
        <f t="shared" si="9"/>
        <v>0</v>
      </c>
      <c r="H43" s="10" t="e">
        <f t="shared" si="0"/>
        <v>#DIV/0!</v>
      </c>
      <c r="I43" s="181"/>
      <c r="J43" s="206"/>
      <c r="K43" s="223"/>
      <c r="L43" s="149"/>
      <c r="M43" s="149"/>
      <c r="N43" s="157"/>
      <c r="O43" s="181"/>
      <c r="P43" s="201">
        <f t="shared" si="10"/>
        <v>0</v>
      </c>
      <c r="Q43" s="230">
        <f t="shared" si="1"/>
        <v>0</v>
      </c>
      <c r="R43" s="10" t="e">
        <f t="shared" si="2"/>
        <v>#DIV/0!</v>
      </c>
      <c r="S43" s="230">
        <f t="shared" si="3"/>
        <v>0</v>
      </c>
      <c r="T43" s="32" t="e">
        <f t="shared" si="4"/>
        <v>#DIV/0!</v>
      </c>
      <c r="U43" s="569">
        <f t="shared" si="11"/>
        <v>0</v>
      </c>
      <c r="V43" s="10" t="e">
        <f t="shared" si="12"/>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181">
        <v>16136.6209</v>
      </c>
      <c r="D44" s="181">
        <v>17000</v>
      </c>
      <c r="E44" s="176"/>
      <c r="F44" s="161"/>
      <c r="G44" s="230">
        <f t="shared" si="9"/>
        <v>0</v>
      </c>
      <c r="H44" s="10" t="e">
        <f t="shared" si="0"/>
        <v>#DIV/0!</v>
      </c>
      <c r="I44" s="217"/>
      <c r="J44" s="220"/>
      <c r="K44" s="151"/>
      <c r="L44" s="149"/>
      <c r="M44" s="149"/>
      <c r="N44" s="157"/>
      <c r="O44" s="217"/>
      <c r="P44" s="377">
        <f t="shared" si="10"/>
        <v>0</v>
      </c>
      <c r="Q44" s="230">
        <f t="shared" si="1"/>
        <v>-16136.6209</v>
      </c>
      <c r="R44" s="10">
        <f t="shared" si="2"/>
        <v>-1</v>
      </c>
      <c r="S44" s="230">
        <f t="shared" si="3"/>
        <v>-17000</v>
      </c>
      <c r="T44" s="32">
        <f t="shared" si="4"/>
        <v>-1</v>
      </c>
      <c r="U44" s="569">
        <f t="shared" si="11"/>
        <v>-17000</v>
      </c>
      <c r="V44" s="10">
        <f t="shared" si="12"/>
        <v>-1</v>
      </c>
      <c r="W44" s="167"/>
      <c r="X44" s="172"/>
      <c r="Y44" s="181">
        <f t="shared" si="15"/>
        <v>0</v>
      </c>
      <c r="Z44" s="230">
        <f t="shared" si="16"/>
        <v>-17000</v>
      </c>
      <c r="AA44" s="10">
        <f t="shared" si="17"/>
        <v>-1</v>
      </c>
      <c r="AB44" s="16"/>
      <c r="AC44" s="19"/>
      <c r="AD44" s="17"/>
      <c r="AE44" s="17"/>
      <c r="AF44" s="27"/>
      <c r="AG44" s="43"/>
      <c r="AH44" s="18">
        <f t="shared" si="20"/>
        <v>0</v>
      </c>
    </row>
    <row r="45" spans="1:34" ht="40.35" customHeight="1" outlineLevel="1" x14ac:dyDescent="0.3">
      <c r="A45" s="103" t="s">
        <v>46</v>
      </c>
      <c r="B45" s="189" t="s">
        <v>92</v>
      </c>
      <c r="C45" s="181">
        <v>0</v>
      </c>
      <c r="D45" s="181">
        <v>1200</v>
      </c>
      <c r="E45" s="176"/>
      <c r="F45" s="161"/>
      <c r="G45" s="230">
        <f t="shared" si="9"/>
        <v>0</v>
      </c>
      <c r="H45" s="10" t="e">
        <f t="shared" si="0"/>
        <v>#DIV/0!</v>
      </c>
      <c r="I45" s="217"/>
      <c r="J45" s="220"/>
      <c r="K45" s="151"/>
      <c r="L45" s="149"/>
      <c r="M45" s="149"/>
      <c r="N45" s="157"/>
      <c r="O45" s="217"/>
      <c r="P45" s="377">
        <f t="shared" si="10"/>
        <v>0</v>
      </c>
      <c r="Q45" s="230">
        <f t="shared" si="1"/>
        <v>0</v>
      </c>
      <c r="R45" s="10" t="e">
        <f t="shared" si="2"/>
        <v>#DIV/0!</v>
      </c>
      <c r="S45" s="230">
        <f t="shared" si="3"/>
        <v>-1200</v>
      </c>
      <c r="T45" s="32">
        <f t="shared" si="4"/>
        <v>-1</v>
      </c>
      <c r="U45" s="569">
        <f t="shared" si="11"/>
        <v>-1200</v>
      </c>
      <c r="V45" s="10">
        <f t="shared" si="12"/>
        <v>-1</v>
      </c>
      <c r="W45" s="167"/>
      <c r="X45" s="172"/>
      <c r="Y45" s="181">
        <f t="shared" si="15"/>
        <v>0</v>
      </c>
      <c r="Z45" s="230">
        <f t="shared" si="16"/>
        <v>-1200</v>
      </c>
      <c r="AA45" s="10">
        <f t="shared" si="17"/>
        <v>-1</v>
      </c>
      <c r="AB45" s="16"/>
      <c r="AC45" s="19"/>
      <c r="AD45" s="17"/>
      <c r="AE45" s="17"/>
      <c r="AF45" s="17"/>
      <c r="AG45" s="41"/>
      <c r="AH45" s="18">
        <f t="shared" si="20"/>
        <v>0</v>
      </c>
    </row>
    <row r="46" spans="1:34" ht="40.35" customHeight="1" outlineLevel="1" x14ac:dyDescent="0.3">
      <c r="A46" s="103" t="s">
        <v>93</v>
      </c>
      <c r="B46" s="189" t="s">
        <v>94</v>
      </c>
      <c r="C46" s="181">
        <v>10205.868899999999</v>
      </c>
      <c r="D46" s="181">
        <v>11000</v>
      </c>
      <c r="E46" s="176"/>
      <c r="F46" s="161"/>
      <c r="G46" s="230">
        <f t="shared" si="9"/>
        <v>0</v>
      </c>
      <c r="H46" s="10" t="e">
        <f t="shared" si="0"/>
        <v>#DIV/0!</v>
      </c>
      <c r="I46" s="217"/>
      <c r="J46" s="220"/>
      <c r="K46" s="151"/>
      <c r="L46" s="149"/>
      <c r="M46" s="149"/>
      <c r="N46" s="157"/>
      <c r="O46" s="217"/>
      <c r="P46" s="377">
        <f t="shared" si="10"/>
        <v>0</v>
      </c>
      <c r="Q46" s="230">
        <f t="shared" si="1"/>
        <v>-10205.868899999999</v>
      </c>
      <c r="R46" s="10">
        <f t="shared" si="2"/>
        <v>-1</v>
      </c>
      <c r="S46" s="230">
        <f t="shared" si="3"/>
        <v>-11000</v>
      </c>
      <c r="T46" s="32">
        <f t="shared" si="4"/>
        <v>-1</v>
      </c>
      <c r="U46" s="569">
        <f t="shared" si="11"/>
        <v>-11000</v>
      </c>
      <c r="V46" s="10">
        <f t="shared" si="12"/>
        <v>-1</v>
      </c>
      <c r="W46" s="167"/>
      <c r="X46" s="172"/>
      <c r="Y46" s="181">
        <f t="shared" si="15"/>
        <v>0</v>
      </c>
      <c r="Z46" s="230">
        <f t="shared" si="16"/>
        <v>-11000</v>
      </c>
      <c r="AA46" s="10">
        <f t="shared" si="17"/>
        <v>-1</v>
      </c>
      <c r="AB46" s="16"/>
      <c r="AC46" s="19"/>
      <c r="AD46" s="17"/>
      <c r="AE46" s="17"/>
      <c r="AF46" s="17"/>
      <c r="AG46" s="41"/>
      <c r="AH46" s="18">
        <f t="shared" si="20"/>
        <v>0</v>
      </c>
    </row>
    <row r="47" spans="1:34" ht="40.35" customHeight="1" outlineLevel="1" x14ac:dyDescent="0.3">
      <c r="A47" s="103" t="s">
        <v>95</v>
      </c>
      <c r="B47" s="189" t="s">
        <v>96</v>
      </c>
      <c r="C47" s="181">
        <v>0</v>
      </c>
      <c r="D47" s="181">
        <v>0</v>
      </c>
      <c r="E47" s="176"/>
      <c r="F47" s="161"/>
      <c r="G47" s="230">
        <f t="shared" si="9"/>
        <v>0</v>
      </c>
      <c r="H47" s="10" t="e">
        <f t="shared" si="0"/>
        <v>#DIV/0!</v>
      </c>
      <c r="I47" s="217"/>
      <c r="J47" s="220"/>
      <c r="K47" s="151"/>
      <c r="L47" s="149"/>
      <c r="M47" s="149"/>
      <c r="N47" s="157"/>
      <c r="O47" s="217"/>
      <c r="P47" s="377">
        <f t="shared" si="10"/>
        <v>0</v>
      </c>
      <c r="Q47" s="230">
        <f t="shared" si="1"/>
        <v>0</v>
      </c>
      <c r="R47" s="10" t="e">
        <f t="shared" si="2"/>
        <v>#DIV/0!</v>
      </c>
      <c r="S47" s="230">
        <f t="shared" si="3"/>
        <v>0</v>
      </c>
      <c r="T47" s="32" t="e">
        <f t="shared" si="4"/>
        <v>#DIV/0!</v>
      </c>
      <c r="U47" s="569">
        <f t="shared" si="11"/>
        <v>0</v>
      </c>
      <c r="V47" s="10" t="e">
        <f t="shared" si="12"/>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181">
        <v>11878.7695</v>
      </c>
      <c r="D48" s="181">
        <v>14000</v>
      </c>
      <c r="E48" s="176"/>
      <c r="F48" s="161"/>
      <c r="G48" s="230">
        <f t="shared" si="9"/>
        <v>0</v>
      </c>
      <c r="H48" s="10" t="e">
        <f t="shared" si="0"/>
        <v>#DIV/0!</v>
      </c>
      <c r="I48" s="217"/>
      <c r="J48" s="220"/>
      <c r="K48" s="151"/>
      <c r="L48" s="149"/>
      <c r="M48" s="149"/>
      <c r="N48" s="157"/>
      <c r="O48" s="217"/>
      <c r="P48" s="377">
        <f t="shared" si="10"/>
        <v>0</v>
      </c>
      <c r="Q48" s="230">
        <f t="shared" si="1"/>
        <v>-11878.7695</v>
      </c>
      <c r="R48" s="10">
        <f t="shared" si="2"/>
        <v>-1</v>
      </c>
      <c r="S48" s="230">
        <f t="shared" si="3"/>
        <v>-14000</v>
      </c>
      <c r="T48" s="32">
        <f t="shared" si="4"/>
        <v>-1</v>
      </c>
      <c r="U48" s="569">
        <f t="shared" si="11"/>
        <v>-14000</v>
      </c>
      <c r="V48" s="10">
        <f t="shared" si="12"/>
        <v>-1</v>
      </c>
      <c r="W48" s="167"/>
      <c r="X48" s="172"/>
      <c r="Y48" s="181">
        <f t="shared" si="15"/>
        <v>0</v>
      </c>
      <c r="Z48" s="230">
        <f t="shared" si="16"/>
        <v>-14000</v>
      </c>
      <c r="AA48" s="10">
        <f t="shared" si="17"/>
        <v>-1</v>
      </c>
      <c r="AB48" s="16"/>
      <c r="AC48" s="19"/>
      <c r="AD48" s="17"/>
      <c r="AE48" s="17"/>
      <c r="AF48" s="17"/>
      <c r="AG48" s="41"/>
      <c r="AH48" s="18">
        <f t="shared" si="20"/>
        <v>0</v>
      </c>
    </row>
    <row r="49" spans="1:34" ht="40.35" customHeight="1" outlineLevel="1" x14ac:dyDescent="0.3">
      <c r="A49" s="103" t="s">
        <v>52</v>
      </c>
      <c r="B49" s="189" t="s">
        <v>98</v>
      </c>
      <c r="C49" s="181">
        <v>16168.138999999999</v>
      </c>
      <c r="D49" s="181">
        <v>75000</v>
      </c>
      <c r="E49" s="181"/>
      <c r="F49" s="201"/>
      <c r="G49" s="230">
        <f t="shared" si="9"/>
        <v>0</v>
      </c>
      <c r="H49" s="10" t="e">
        <f t="shared" si="0"/>
        <v>#DIV/0!</v>
      </c>
      <c r="I49" s="217"/>
      <c r="J49" s="285"/>
      <c r="K49" s="151"/>
      <c r="L49" s="151"/>
      <c r="M49" s="151"/>
      <c r="N49" s="158"/>
      <c r="O49" s="217"/>
      <c r="P49" s="377">
        <f t="shared" si="10"/>
        <v>0</v>
      </c>
      <c r="Q49" s="230">
        <f t="shared" si="1"/>
        <v>-16168.138999999999</v>
      </c>
      <c r="R49" s="10">
        <f t="shared" si="2"/>
        <v>-1</v>
      </c>
      <c r="S49" s="230">
        <f t="shared" si="3"/>
        <v>-75000</v>
      </c>
      <c r="T49" s="32">
        <f t="shared" si="4"/>
        <v>-1</v>
      </c>
      <c r="U49" s="569">
        <f t="shared" si="11"/>
        <v>-75000</v>
      </c>
      <c r="V49" s="10">
        <f t="shared" si="12"/>
        <v>-1</v>
      </c>
      <c r="W49" s="167"/>
      <c r="X49" s="172"/>
      <c r="Y49" s="181">
        <f t="shared" si="15"/>
        <v>0</v>
      </c>
      <c r="Z49" s="230">
        <f t="shared" si="16"/>
        <v>-75000</v>
      </c>
      <c r="AA49" s="10">
        <f t="shared" si="17"/>
        <v>-1</v>
      </c>
      <c r="AB49" s="16"/>
      <c r="AC49" s="19"/>
      <c r="AD49" s="17"/>
      <c r="AE49" s="17"/>
      <c r="AF49" s="17"/>
      <c r="AG49" s="41"/>
      <c r="AH49" s="18">
        <f t="shared" si="20"/>
        <v>0</v>
      </c>
    </row>
    <row r="50" spans="1:34" ht="40.35" customHeight="1" outlineLevel="1" x14ac:dyDescent="0.3">
      <c r="A50" s="103" t="s">
        <v>221</v>
      </c>
      <c r="B50" s="189" t="s">
        <v>99</v>
      </c>
      <c r="C50" s="181">
        <v>41509.888899999998</v>
      </c>
      <c r="D50" s="181">
        <v>52000</v>
      </c>
      <c r="E50" s="176"/>
      <c r="F50" s="161"/>
      <c r="G50" s="230">
        <f t="shared" si="9"/>
        <v>0</v>
      </c>
      <c r="H50" s="10" t="e">
        <f t="shared" si="0"/>
        <v>#DIV/0!</v>
      </c>
      <c r="I50" s="217"/>
      <c r="J50" s="220"/>
      <c r="K50" s="151"/>
      <c r="L50" s="149"/>
      <c r="M50" s="149"/>
      <c r="N50" s="157"/>
      <c r="O50" s="217"/>
      <c r="P50" s="377">
        <f t="shared" si="10"/>
        <v>0</v>
      </c>
      <c r="Q50" s="230">
        <f t="shared" si="1"/>
        <v>-41509.888899999998</v>
      </c>
      <c r="R50" s="10">
        <f t="shared" si="2"/>
        <v>-1</v>
      </c>
      <c r="S50" s="230">
        <f t="shared" si="3"/>
        <v>-52000</v>
      </c>
      <c r="T50" s="32">
        <f t="shared" si="4"/>
        <v>-1</v>
      </c>
      <c r="U50" s="569">
        <f t="shared" si="11"/>
        <v>-52000</v>
      </c>
      <c r="V50" s="10">
        <f t="shared" si="12"/>
        <v>-1</v>
      </c>
      <c r="W50" s="167"/>
      <c r="X50" s="172"/>
      <c r="Y50" s="181">
        <f t="shared" si="15"/>
        <v>0</v>
      </c>
      <c r="Z50" s="230">
        <f t="shared" si="16"/>
        <v>-52000</v>
      </c>
      <c r="AA50" s="10">
        <f t="shared" si="17"/>
        <v>-1</v>
      </c>
      <c r="AB50" s="16"/>
      <c r="AC50" s="19"/>
      <c r="AD50" s="17"/>
      <c r="AE50" s="17"/>
      <c r="AF50" s="17"/>
      <c r="AG50" s="41"/>
      <c r="AH50" s="18">
        <f t="shared" si="20"/>
        <v>0</v>
      </c>
    </row>
    <row r="51" spans="1:34" ht="40.35" customHeight="1" outlineLevel="1" x14ac:dyDescent="0.3">
      <c r="A51" s="103" t="s">
        <v>100</v>
      </c>
      <c r="B51" s="189" t="s">
        <v>102</v>
      </c>
      <c r="C51" s="181">
        <v>17073.720499999999</v>
      </c>
      <c r="D51" s="181">
        <v>18500</v>
      </c>
      <c r="E51" s="176"/>
      <c r="F51" s="161"/>
      <c r="G51" s="230">
        <f t="shared" si="9"/>
        <v>0</v>
      </c>
      <c r="H51" s="10" t="e">
        <f t="shared" si="0"/>
        <v>#DIV/0!</v>
      </c>
      <c r="I51" s="217"/>
      <c r="J51" s="220"/>
      <c r="K51" s="151"/>
      <c r="L51" s="149"/>
      <c r="M51" s="149"/>
      <c r="N51" s="157"/>
      <c r="O51" s="217"/>
      <c r="P51" s="377">
        <f t="shared" si="10"/>
        <v>0</v>
      </c>
      <c r="Q51" s="230">
        <f t="shared" si="1"/>
        <v>-17073.720499999999</v>
      </c>
      <c r="R51" s="10">
        <f t="shared" si="2"/>
        <v>-1</v>
      </c>
      <c r="S51" s="230">
        <f t="shared" si="3"/>
        <v>-18500</v>
      </c>
      <c r="T51" s="32">
        <f t="shared" si="4"/>
        <v>-1</v>
      </c>
      <c r="U51" s="569">
        <f t="shared" si="11"/>
        <v>-18500</v>
      </c>
      <c r="V51" s="10">
        <f t="shared" si="12"/>
        <v>-1</v>
      </c>
      <c r="W51" s="167"/>
      <c r="X51" s="172"/>
      <c r="Y51" s="181">
        <f t="shared" si="15"/>
        <v>0</v>
      </c>
      <c r="Z51" s="230">
        <f t="shared" si="16"/>
        <v>-18500</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209">
        <v>0</v>
      </c>
      <c r="D52" s="209">
        <v>11784</v>
      </c>
      <c r="E52" s="178"/>
      <c r="F52" s="184"/>
      <c r="G52" s="230">
        <f t="shared" si="9"/>
        <v>0</v>
      </c>
      <c r="H52" s="10" t="e">
        <f t="shared" si="0"/>
        <v>#DIV/0!</v>
      </c>
      <c r="I52" s="217"/>
      <c r="J52" s="286"/>
      <c r="K52" s="245"/>
      <c r="L52" s="150"/>
      <c r="M52" s="150"/>
      <c r="N52" s="159"/>
      <c r="O52" s="236"/>
      <c r="P52" s="379">
        <f t="shared" si="10"/>
        <v>0</v>
      </c>
      <c r="Q52" s="295">
        <f t="shared" si="1"/>
        <v>0</v>
      </c>
      <c r="R52" s="47" t="e">
        <f t="shared" si="2"/>
        <v>#DIV/0!</v>
      </c>
      <c r="S52" s="295">
        <f t="shared" si="3"/>
        <v>-11784</v>
      </c>
      <c r="T52" s="49">
        <f t="shared" si="4"/>
        <v>-1</v>
      </c>
      <c r="U52" s="572">
        <f t="shared" si="11"/>
        <v>-11784</v>
      </c>
      <c r="V52" s="47">
        <f t="shared" si="12"/>
        <v>-1</v>
      </c>
      <c r="W52" s="169"/>
      <c r="X52" s="174"/>
      <c r="Y52" s="181">
        <f t="shared" si="15"/>
        <v>0</v>
      </c>
      <c r="Z52" s="295">
        <f t="shared" si="16"/>
        <v>-11784</v>
      </c>
      <c r="AA52" s="47">
        <f t="shared" si="17"/>
        <v>-1</v>
      </c>
      <c r="AB52" s="16"/>
      <c r="AC52" s="121"/>
      <c r="AD52" s="117"/>
      <c r="AE52" s="117"/>
      <c r="AF52" s="117"/>
      <c r="AG52" s="118"/>
      <c r="AH52" s="119">
        <f t="shared" si="20"/>
        <v>0</v>
      </c>
    </row>
    <row r="53" spans="1:34" ht="36" customHeight="1" thickBot="1" x14ac:dyDescent="0.35">
      <c r="A53" s="891" t="s">
        <v>225</v>
      </c>
      <c r="B53" s="892"/>
      <c r="C53" s="164">
        <f>C38+C39</f>
        <v>18034309.953700002</v>
      </c>
      <c r="D53" s="164">
        <f>D38+D39</f>
        <v>14107231.979510227</v>
      </c>
      <c r="E53" s="164">
        <f>E38+E39</f>
        <v>0</v>
      </c>
      <c r="F53" s="208">
        <f>F38+F39</f>
        <v>0</v>
      </c>
      <c r="G53" s="291">
        <f t="shared" si="9"/>
        <v>0</v>
      </c>
      <c r="H53" s="292" t="e">
        <f t="shared" si="0"/>
        <v>#DIV/0!</v>
      </c>
      <c r="I53" s="215">
        <f>I38+I39</f>
        <v>0</v>
      </c>
      <c r="J53" s="287"/>
      <c r="K53" s="228"/>
      <c r="L53" s="228"/>
      <c r="M53" s="228"/>
      <c r="N53" s="288"/>
      <c r="O53" s="215">
        <f>O39+O38</f>
        <v>0</v>
      </c>
      <c r="P53" s="378">
        <f t="shared" si="10"/>
        <v>0</v>
      </c>
      <c r="Q53" s="291">
        <f t="shared" si="1"/>
        <v>-18034309.953700002</v>
      </c>
      <c r="R53" s="292">
        <f t="shared" si="2"/>
        <v>-1</v>
      </c>
      <c r="S53" s="291">
        <f t="shared" si="3"/>
        <v>-14107231.979510227</v>
      </c>
      <c r="T53" s="556">
        <f t="shared" si="4"/>
        <v>-1</v>
      </c>
      <c r="U53" s="564">
        <f t="shared" si="11"/>
        <v>-14107231.979510227</v>
      </c>
      <c r="V53" s="558">
        <f t="shared" si="12"/>
        <v>-1</v>
      </c>
      <c r="W53" s="39"/>
      <c r="X53" s="165">
        <f>X38+X39</f>
        <v>0</v>
      </c>
      <c r="Y53" s="163">
        <f t="shared" si="15"/>
        <v>0</v>
      </c>
      <c r="Z53" s="291">
        <f t="shared" si="16"/>
        <v>-14107231.979510227</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25880065.447300002</v>
      </c>
      <c r="D54" s="298">
        <f>SUM(D17)+D53</f>
        <v>21611353.233679838</v>
      </c>
      <c r="E54" s="298">
        <f>SUM(E17)+E53</f>
        <v>0</v>
      </c>
      <c r="F54" s="315">
        <f>SUM(F17)+F53</f>
        <v>0</v>
      </c>
      <c r="G54" s="299">
        <f t="shared" si="9"/>
        <v>-3395710.3910517506</v>
      </c>
      <c r="H54" s="300">
        <f t="shared" si="0"/>
        <v>-1</v>
      </c>
      <c r="I54" s="301">
        <f>SUM(I17)+I53</f>
        <v>3395710.3910517506</v>
      </c>
      <c r="J54" s="305"/>
      <c r="K54" s="306"/>
      <c r="L54" s="306"/>
      <c r="M54" s="306"/>
      <c r="N54" s="307"/>
      <c r="O54" s="301">
        <f>SUM(O17)+O53</f>
        <v>0</v>
      </c>
      <c r="P54" s="380">
        <f t="shared" si="10"/>
        <v>3395710.3910517506</v>
      </c>
      <c r="Q54" s="302">
        <f t="shared" si="1"/>
        <v>-22484355.056248251</v>
      </c>
      <c r="R54" s="303">
        <f t="shared" si="2"/>
        <v>-0.86879050217371012</v>
      </c>
      <c r="S54" s="302">
        <f t="shared" si="3"/>
        <v>-18215642.842628088</v>
      </c>
      <c r="T54" s="304">
        <f t="shared" si="4"/>
        <v>-0.84287377313514245</v>
      </c>
      <c r="U54" s="573">
        <f t="shared" si="11"/>
        <v>-18215642.842628088</v>
      </c>
      <c r="V54" s="304">
        <f t="shared" si="12"/>
        <v>-0.84287377313514245</v>
      </c>
      <c r="W54" s="308"/>
      <c r="X54" s="309">
        <f>SUM(X17)+X53</f>
        <v>0</v>
      </c>
      <c r="Y54" s="310">
        <f t="shared" si="15"/>
        <v>3395710.3910517506</v>
      </c>
      <c r="Z54" s="302">
        <f t="shared" si="16"/>
        <v>-18215642.842628088</v>
      </c>
      <c r="AA54" s="303">
        <f t="shared" si="17"/>
        <v>-0.84287377313514245</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637" priority="79" operator="greaterThan">
      <formula>0</formula>
    </cfRule>
    <cfRule type="cellIs" dxfId="636" priority="78" operator="greaterThan">
      <formula>0</formula>
    </cfRule>
    <cfRule type="cellIs" dxfId="635" priority="77" operator="lessThan">
      <formula>0</formula>
    </cfRule>
  </conditionalFormatting>
  <conditionalFormatting sqref="G17:H17 J17:N17">
    <cfRule type="cellIs" dxfId="634" priority="85" operator="greaterThan">
      <formula>0</formula>
    </cfRule>
    <cfRule type="cellIs" dxfId="633" priority="84" operator="greaterThan">
      <formula>600000</formula>
    </cfRule>
    <cfRule type="cellIs" dxfId="632" priority="82" operator="greaterThan">
      <formula>0</formula>
    </cfRule>
    <cfRule type="cellIs" dxfId="631" priority="80" operator="lessThan">
      <formula>0</formula>
    </cfRule>
    <cfRule type="cellIs" dxfId="630" priority="83" operator="greaterThan">
      <formula>600000</formula>
    </cfRule>
  </conditionalFormatting>
  <conditionalFormatting sqref="G18:H37 Z18:AA37">
    <cfRule type="cellIs" dxfId="629" priority="81" operator="lessThan">
      <formula>0</formula>
    </cfRule>
    <cfRule type="cellIs" dxfId="628" priority="86" operator="greaterThan">
      <formula>0</formula>
    </cfRule>
    <cfRule type="cellIs" dxfId="627" priority="87" operator="greaterThan">
      <formula>0</formula>
    </cfRule>
  </conditionalFormatting>
  <conditionalFormatting sqref="G38:H39">
    <cfRule type="cellIs" dxfId="626" priority="74" operator="greaterThan">
      <formula>600000</formula>
    </cfRule>
    <cfRule type="cellIs" dxfId="625" priority="76" operator="greaterThan">
      <formula>0</formula>
    </cfRule>
    <cfRule type="cellIs" dxfId="624" priority="75" operator="greaterThan">
      <formula>600000</formula>
    </cfRule>
    <cfRule type="cellIs" dxfId="623" priority="73" operator="greaterThan">
      <formula>0</formula>
    </cfRule>
    <cfRule type="cellIs" dxfId="622" priority="72" operator="lessThan">
      <formula>0</formula>
    </cfRule>
  </conditionalFormatting>
  <conditionalFormatting sqref="G40:H52">
    <cfRule type="cellIs" dxfId="621" priority="71" operator="greaterThan">
      <formula>0</formula>
    </cfRule>
    <cfRule type="cellIs" dxfId="620" priority="70" operator="greaterThan">
      <formula>0</formula>
    </cfRule>
    <cfRule type="cellIs" dxfId="619" priority="69" operator="lessThan">
      <formula>0</formula>
    </cfRule>
  </conditionalFormatting>
  <conditionalFormatting sqref="G53:H54">
    <cfRule type="cellIs" dxfId="618" priority="68" operator="greaterThan">
      <formula>0</formula>
    </cfRule>
    <cfRule type="cellIs" dxfId="617" priority="67" operator="greaterThan">
      <formula>600000</formula>
    </cfRule>
    <cfRule type="cellIs" dxfId="616" priority="66" operator="greaterThan">
      <formula>600000</formula>
    </cfRule>
    <cfRule type="cellIs" dxfId="615" priority="64" operator="lessThan">
      <formula>0</formula>
    </cfRule>
    <cfRule type="cellIs" dxfId="614" priority="65" operator="greaterThan">
      <formula>0</formula>
    </cfRule>
  </conditionalFormatting>
  <conditionalFormatting sqref="J18:N54">
    <cfRule type="cellIs" dxfId="613" priority="92" operator="greaterThan">
      <formula>0</formula>
    </cfRule>
    <cfRule type="cellIs" dxfId="612" priority="88" operator="greaterThan">
      <formula>0</formula>
    </cfRule>
    <cfRule type="cellIs" dxfId="611" priority="89" operator="lessThan">
      <formula>0</formula>
    </cfRule>
    <cfRule type="cellIs" dxfId="610" priority="90" operator="greaterThan">
      <formula>0</formula>
    </cfRule>
    <cfRule type="cellIs" dxfId="609" priority="91" operator="lessThan">
      <formula>0</formula>
    </cfRule>
  </conditionalFormatting>
  <conditionalFormatting sqref="Q5:V16">
    <cfRule type="cellIs" dxfId="608" priority="19" operator="lessThan">
      <formula>0</formula>
    </cfRule>
    <cfRule type="cellIs" dxfId="607" priority="20" operator="greaterThan">
      <formula>0</formula>
    </cfRule>
    <cfRule type="cellIs" dxfId="606" priority="21" operator="greaterThan">
      <formula>0</formula>
    </cfRule>
  </conditionalFormatting>
  <conditionalFormatting sqref="Q17:V17">
    <cfRule type="cellIs" dxfId="605" priority="24" operator="greaterThan">
      <formula>0</formula>
    </cfRule>
    <cfRule type="cellIs" dxfId="604" priority="27" operator="greaterThan">
      <formula>0</formula>
    </cfRule>
    <cfRule type="cellIs" dxfId="603" priority="22" operator="lessThan">
      <formula>0</formula>
    </cfRule>
    <cfRule type="cellIs" dxfId="602" priority="25" operator="greaterThan">
      <formula>600000</formula>
    </cfRule>
    <cfRule type="cellIs" dxfId="601" priority="26" operator="greaterThan">
      <formula>600000</formula>
    </cfRule>
  </conditionalFormatting>
  <conditionalFormatting sqref="Q18:V37">
    <cfRule type="cellIs" dxfId="600" priority="28" operator="greaterThan">
      <formula>0</formula>
    </cfRule>
    <cfRule type="cellIs" dxfId="599" priority="29" operator="greaterThan">
      <formula>0</formula>
    </cfRule>
    <cfRule type="cellIs" dxfId="598" priority="23" operator="lessThan">
      <formula>0</formula>
    </cfRule>
  </conditionalFormatting>
  <conditionalFormatting sqref="Q38:V39">
    <cfRule type="cellIs" dxfId="597" priority="17" operator="greaterThan">
      <formula>600000</formula>
    </cfRule>
    <cfRule type="cellIs" dxfId="596" priority="18" operator="greaterThan">
      <formula>0</formula>
    </cfRule>
    <cfRule type="cellIs" dxfId="595" priority="15" operator="greaterThan">
      <formula>0</formula>
    </cfRule>
    <cfRule type="cellIs" dxfId="594" priority="14" operator="lessThan">
      <formula>0</formula>
    </cfRule>
    <cfRule type="cellIs" dxfId="593" priority="16" operator="greaterThan">
      <formula>600000</formula>
    </cfRule>
  </conditionalFormatting>
  <conditionalFormatting sqref="Q40:V52">
    <cfRule type="cellIs" dxfId="592" priority="13" operator="greaterThan">
      <formula>0</formula>
    </cfRule>
    <cfRule type="cellIs" dxfId="591" priority="12" operator="greaterThan">
      <formula>0</formula>
    </cfRule>
    <cfRule type="cellIs" dxfId="590" priority="11" operator="lessThan">
      <formula>0</formula>
    </cfRule>
  </conditionalFormatting>
  <conditionalFormatting sqref="Q53:V54">
    <cfRule type="cellIs" dxfId="589" priority="1" operator="lessThan">
      <formula>0</formula>
    </cfRule>
    <cfRule type="cellIs" dxfId="588" priority="5" operator="greaterThan">
      <formula>0</formula>
    </cfRule>
    <cfRule type="cellIs" dxfId="587" priority="4" operator="greaterThan">
      <formula>600000</formula>
    </cfRule>
    <cfRule type="cellIs" dxfId="586" priority="3" operator="greaterThan">
      <formula>600000</formula>
    </cfRule>
    <cfRule type="cellIs" dxfId="585" priority="2" operator="greaterThan">
      <formula>0</formula>
    </cfRule>
  </conditionalFormatting>
  <conditionalFormatting sqref="Z5:AA16">
    <cfRule type="cellIs" dxfId="584" priority="48" operator="lessThan">
      <formula>0</formula>
    </cfRule>
    <cfRule type="cellIs" dxfId="583" priority="49" operator="greaterThan">
      <formula>0</formula>
    </cfRule>
    <cfRule type="cellIs" dxfId="582" priority="50" operator="greaterThan">
      <formula>0</formula>
    </cfRule>
  </conditionalFormatting>
  <conditionalFormatting sqref="Z17:AA17">
    <cfRule type="cellIs" dxfId="581" priority="43" operator="lessThan">
      <formula>0</formula>
    </cfRule>
    <cfRule type="cellIs" dxfId="580" priority="44" operator="greaterThan">
      <formula>0</formula>
    </cfRule>
    <cfRule type="cellIs" dxfId="579" priority="45" operator="greaterThan">
      <formula>600000</formula>
    </cfRule>
    <cfRule type="cellIs" dxfId="578" priority="46" operator="greaterThan">
      <formula>600000</formula>
    </cfRule>
    <cfRule type="cellIs" dxfId="577" priority="47" operator="greaterThan">
      <formula>0</formula>
    </cfRule>
  </conditionalFormatting>
  <conditionalFormatting sqref="Z38:AA39">
    <cfRule type="cellIs" dxfId="576" priority="42" operator="greaterThan">
      <formula>0</formula>
    </cfRule>
    <cfRule type="cellIs" dxfId="575" priority="41" operator="greaterThan">
      <formula>600000</formula>
    </cfRule>
    <cfRule type="cellIs" dxfId="574" priority="40" operator="greaterThan">
      <formula>600000</formula>
    </cfRule>
    <cfRule type="cellIs" dxfId="573" priority="39" operator="greaterThan">
      <formula>0</formula>
    </cfRule>
    <cfRule type="cellIs" dxfId="572" priority="38" operator="lessThan">
      <formula>0</formula>
    </cfRule>
  </conditionalFormatting>
  <conditionalFormatting sqref="Z40:AA52">
    <cfRule type="cellIs" dxfId="571" priority="32" operator="greaterThan">
      <formula>0</formula>
    </cfRule>
    <cfRule type="cellIs" dxfId="570" priority="31" operator="greaterThan">
      <formula>0</formula>
    </cfRule>
    <cfRule type="cellIs" dxfId="569" priority="30" operator="lessThan">
      <formula>0</formula>
    </cfRule>
  </conditionalFormatting>
  <conditionalFormatting sqref="Z53:AA54">
    <cfRule type="cellIs" dxfId="568" priority="34" operator="greaterThan">
      <formula>0</formula>
    </cfRule>
    <cfRule type="cellIs" dxfId="567" priority="37" operator="greaterThan">
      <formula>0</formula>
    </cfRule>
    <cfRule type="cellIs" dxfId="566" priority="36" operator="greaterThan">
      <formula>600000</formula>
    </cfRule>
    <cfRule type="cellIs" dxfId="565" priority="35" operator="greaterThan">
      <formula>600000</formula>
    </cfRule>
    <cfRule type="cellIs" dxfId="564" priority="33" operator="lessThan">
      <formula>0</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6D53A-9709-4AFA-B3E1-6DBBFF6ED1B3}">
  <sheetPr codeName="Tabelle9"/>
  <dimension ref="A1:AK54"/>
  <sheetViews>
    <sheetView zoomScale="50" zoomScaleNormal="50" workbookViewId="0">
      <selection activeCell="P4" sqref="P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373</v>
      </c>
      <c r="D4" s="317" t="s">
        <v>374</v>
      </c>
      <c r="E4" s="279" t="s">
        <v>375</v>
      </c>
      <c r="F4" s="279" t="s">
        <v>376</v>
      </c>
      <c r="G4" s="97" t="s">
        <v>377</v>
      </c>
      <c r="H4" s="272" t="s">
        <v>378</v>
      </c>
      <c r="I4" s="35" t="s">
        <v>175</v>
      </c>
      <c r="J4" s="221" t="s">
        <v>372</v>
      </c>
      <c r="K4" s="221" t="s">
        <v>379</v>
      </c>
      <c r="L4" s="221" t="s">
        <v>380</v>
      </c>
      <c r="M4" s="221" t="s">
        <v>381</v>
      </c>
      <c r="N4" s="221" t="s">
        <v>382</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372</v>
      </c>
      <c r="AD4" s="6" t="s">
        <v>379</v>
      </c>
      <c r="AE4" s="6" t="s">
        <v>380</v>
      </c>
      <c r="AF4" s="6" t="s">
        <v>381</v>
      </c>
      <c r="AG4" s="6" t="s">
        <v>382</v>
      </c>
      <c r="AH4" s="15" t="s">
        <v>21</v>
      </c>
    </row>
    <row r="5" spans="1:34" ht="36" customHeight="1" outlineLevel="1" x14ac:dyDescent="0.3">
      <c r="A5" s="139" t="s">
        <v>34</v>
      </c>
      <c r="B5" s="36" t="s">
        <v>35</v>
      </c>
      <c r="C5" s="195">
        <v>115750.6701</v>
      </c>
      <c r="D5" s="196">
        <v>130005.10340205285</v>
      </c>
      <c r="E5" s="183"/>
      <c r="F5" s="183"/>
      <c r="G5" s="273">
        <f>E5-I5</f>
        <v>-169006.63442000002</v>
      </c>
      <c r="H5" s="9">
        <f t="shared" ref="H5:H54" si="0">E5/I5-1</f>
        <v>-1</v>
      </c>
      <c r="I5" s="211">
        <v>169006.63442000002</v>
      </c>
      <c r="J5" s="51"/>
      <c r="K5" s="131"/>
      <c r="L5" s="8"/>
      <c r="M5" s="8"/>
      <c r="N5" s="153"/>
      <c r="O5" s="211"/>
      <c r="P5" s="365">
        <f>I5-O5</f>
        <v>169006.63442000002</v>
      </c>
      <c r="Q5" s="273">
        <f t="shared" ref="Q5:Q54" si="1">I5-C5</f>
        <v>53255.964320000014</v>
      </c>
      <c r="R5" s="9">
        <f t="shared" ref="R5:R54" si="2">I5/C5-1</f>
        <v>0.46009206058151375</v>
      </c>
      <c r="S5" s="273">
        <f t="shared" ref="S5:S54" si="3">I5-D5</f>
        <v>39001.531017947171</v>
      </c>
      <c r="T5" s="31">
        <f t="shared" ref="T5:T54" si="4">I5/D5-1</f>
        <v>0.29999999997947246</v>
      </c>
      <c r="U5" s="568">
        <f>P5-D5</f>
        <v>39001.531017947171</v>
      </c>
      <c r="V5" s="9">
        <f>P5/D5-1</f>
        <v>0.29999999997947246</v>
      </c>
      <c r="W5" s="166"/>
      <c r="X5" s="171"/>
      <c r="Y5" s="192">
        <f t="shared" ref="Y5:Y36" si="5">I5+X5</f>
        <v>169006.63442000002</v>
      </c>
      <c r="Z5" s="273">
        <f t="shared" ref="Z5:Z36" si="6">Y5-D5</f>
        <v>39001.531017947171</v>
      </c>
      <c r="AA5" s="9">
        <f t="shared" ref="AA5:AA36" si="7">Y5/D5-1</f>
        <v>0.29999999997947246</v>
      </c>
      <c r="AB5" s="16"/>
      <c r="AC5" s="20"/>
      <c r="AD5" s="21"/>
      <c r="AE5" s="21"/>
      <c r="AF5" s="21"/>
      <c r="AG5" s="40"/>
      <c r="AH5" s="22">
        <f t="shared" ref="AH5:AH16" si="8">SUM(AC5:AG5)</f>
        <v>0</v>
      </c>
    </row>
    <row r="6" spans="1:34" ht="36" customHeight="1" outlineLevel="1" x14ac:dyDescent="0.3">
      <c r="A6" s="140" t="s">
        <v>34</v>
      </c>
      <c r="B6" s="37" t="s">
        <v>45</v>
      </c>
      <c r="C6" s="170">
        <v>85761.8511</v>
      </c>
      <c r="D6" s="176">
        <v>89893.925086505493</v>
      </c>
      <c r="E6" s="161"/>
      <c r="F6" s="161"/>
      <c r="G6" s="230">
        <f t="shared" ref="G6:G54" si="9">E6-I6</f>
        <v>0</v>
      </c>
      <c r="H6" s="10" t="e">
        <f t="shared" si="0"/>
        <v>#DIV/0!</v>
      </c>
      <c r="I6" s="212"/>
      <c r="J6" s="98"/>
      <c r="K6" s="17"/>
      <c r="L6" s="3"/>
      <c r="M6" s="3"/>
      <c r="N6" s="133"/>
      <c r="O6" s="212"/>
      <c r="P6" s="366">
        <f t="shared" ref="P6:P54" si="10">I6-O6</f>
        <v>0</v>
      </c>
      <c r="Q6" s="230">
        <f t="shared" si="1"/>
        <v>-85761.8511</v>
      </c>
      <c r="R6" s="10">
        <f t="shared" si="2"/>
        <v>-1</v>
      </c>
      <c r="S6" s="230">
        <f t="shared" si="3"/>
        <v>-89893.925086505493</v>
      </c>
      <c r="T6" s="32">
        <f t="shared" si="4"/>
        <v>-1</v>
      </c>
      <c r="U6" s="569">
        <f t="shared" ref="U6:U54" si="11">P6-D6</f>
        <v>-89893.925086505493</v>
      </c>
      <c r="V6" s="10">
        <f t="shared" ref="V6:V54" si="12">P6/D6-1</f>
        <v>-1</v>
      </c>
      <c r="W6" s="167"/>
      <c r="X6" s="172"/>
      <c r="Y6" s="181">
        <f t="shared" si="5"/>
        <v>0</v>
      </c>
      <c r="Z6" s="230">
        <f t="shared" si="6"/>
        <v>-89893.925086505493</v>
      </c>
      <c r="AA6" s="10">
        <f t="shared" si="7"/>
        <v>-1</v>
      </c>
      <c r="AB6" s="16"/>
      <c r="AC6" s="19"/>
      <c r="AD6" s="17"/>
      <c r="AE6" s="17"/>
      <c r="AF6" s="17"/>
      <c r="AG6" s="41"/>
      <c r="AH6" s="18">
        <f t="shared" si="8"/>
        <v>0</v>
      </c>
    </row>
    <row r="7" spans="1:34" ht="36" customHeight="1" outlineLevel="1" x14ac:dyDescent="0.3">
      <c r="A7" s="140" t="s">
        <v>46</v>
      </c>
      <c r="B7" s="37" t="s">
        <v>47</v>
      </c>
      <c r="C7" s="170">
        <v>48666.670299999998</v>
      </c>
      <c r="D7" s="176">
        <v>50000</v>
      </c>
      <c r="E7" s="161"/>
      <c r="F7" s="161"/>
      <c r="G7" s="230">
        <f t="shared" si="9"/>
        <v>-62500</v>
      </c>
      <c r="H7" s="10">
        <f t="shared" si="0"/>
        <v>-1</v>
      </c>
      <c r="I7" s="212">
        <v>62500</v>
      </c>
      <c r="J7" s="98"/>
      <c r="K7" s="17"/>
      <c r="L7" s="3"/>
      <c r="M7" s="3"/>
      <c r="N7" s="133"/>
      <c r="O7" s="212"/>
      <c r="P7" s="366">
        <f t="shared" si="10"/>
        <v>62500</v>
      </c>
      <c r="Q7" s="230">
        <f t="shared" si="1"/>
        <v>13833.329700000002</v>
      </c>
      <c r="R7" s="10">
        <f t="shared" si="2"/>
        <v>0.28424647946379022</v>
      </c>
      <c r="S7" s="230">
        <f t="shared" si="3"/>
        <v>12500</v>
      </c>
      <c r="T7" s="32">
        <f t="shared" si="4"/>
        <v>0.25</v>
      </c>
      <c r="U7" s="569">
        <f t="shared" si="11"/>
        <v>12500</v>
      </c>
      <c r="V7" s="10">
        <f t="shared" si="12"/>
        <v>0.25</v>
      </c>
      <c r="W7" s="167"/>
      <c r="X7" s="172"/>
      <c r="Y7" s="181">
        <f t="shared" si="5"/>
        <v>62500</v>
      </c>
      <c r="Z7" s="230">
        <f t="shared" si="6"/>
        <v>12500</v>
      </c>
      <c r="AA7" s="10">
        <f t="shared" si="7"/>
        <v>0.25</v>
      </c>
      <c r="AB7" s="16"/>
      <c r="AC7" s="19"/>
      <c r="AD7" s="17"/>
      <c r="AE7" s="17"/>
      <c r="AF7" s="17"/>
      <c r="AG7" s="41"/>
      <c r="AH7" s="18">
        <f t="shared" si="8"/>
        <v>0</v>
      </c>
    </row>
    <row r="8" spans="1:34" ht="36" customHeight="1" outlineLevel="1" x14ac:dyDescent="0.3">
      <c r="A8" s="140" t="s">
        <v>46</v>
      </c>
      <c r="B8" s="37" t="s">
        <v>195</v>
      </c>
      <c r="C8" s="197">
        <v>101321.9544</v>
      </c>
      <c r="D8" s="176">
        <v>138538.52806108032</v>
      </c>
      <c r="E8" s="161"/>
      <c r="F8" s="161"/>
      <c r="G8" s="230">
        <f t="shared" si="9"/>
        <v>0</v>
      </c>
      <c r="H8" s="10" t="e">
        <f t="shared" si="0"/>
        <v>#DIV/0!</v>
      </c>
      <c r="I8" s="212"/>
      <c r="J8" s="98"/>
      <c r="K8" s="17"/>
      <c r="L8" s="3"/>
      <c r="M8" s="3"/>
      <c r="N8" s="133"/>
      <c r="O8" s="212"/>
      <c r="P8" s="366">
        <f t="shared" si="10"/>
        <v>0</v>
      </c>
      <c r="Q8" s="230">
        <f t="shared" si="1"/>
        <v>-101321.9544</v>
      </c>
      <c r="R8" s="10">
        <f t="shared" si="2"/>
        <v>-1</v>
      </c>
      <c r="S8" s="230">
        <f t="shared" si="3"/>
        <v>-138538.52806108032</v>
      </c>
      <c r="T8" s="32">
        <f t="shared" si="4"/>
        <v>-1</v>
      </c>
      <c r="U8" s="569">
        <f t="shared" si="11"/>
        <v>-138538.52806108032</v>
      </c>
      <c r="V8" s="10">
        <f t="shared" si="12"/>
        <v>-1</v>
      </c>
      <c r="W8" s="167"/>
      <c r="X8" s="172"/>
      <c r="Y8" s="181">
        <f t="shared" si="5"/>
        <v>0</v>
      </c>
      <c r="Z8" s="230">
        <f t="shared" si="6"/>
        <v>-138538.52806108032</v>
      </c>
      <c r="AA8" s="10">
        <f t="shared" si="7"/>
        <v>-1</v>
      </c>
      <c r="AB8" s="16"/>
      <c r="AC8" s="19"/>
      <c r="AD8" s="17"/>
      <c r="AE8" s="17"/>
      <c r="AF8" s="17"/>
      <c r="AG8" s="17"/>
      <c r="AH8" s="18">
        <f t="shared" si="8"/>
        <v>0</v>
      </c>
    </row>
    <row r="9" spans="1:34" ht="36" customHeight="1" outlineLevel="1" x14ac:dyDescent="0.3">
      <c r="A9" s="142" t="s">
        <v>49</v>
      </c>
      <c r="B9" s="44" t="s">
        <v>197</v>
      </c>
      <c r="C9" s="198">
        <v>15588.899600000001</v>
      </c>
      <c r="D9" s="177">
        <v>15000</v>
      </c>
      <c r="E9" s="184"/>
      <c r="F9" s="184"/>
      <c r="G9" s="230">
        <f t="shared" si="9"/>
        <v>-17250</v>
      </c>
      <c r="H9" s="10">
        <f t="shared" si="0"/>
        <v>-1</v>
      </c>
      <c r="I9" s="213">
        <v>17250</v>
      </c>
      <c r="J9" s="110"/>
      <c r="K9" s="25"/>
      <c r="L9" s="46"/>
      <c r="M9" s="46"/>
      <c r="N9" s="154"/>
      <c r="O9" s="213"/>
      <c r="P9" s="367">
        <f t="shared" si="10"/>
        <v>17250</v>
      </c>
      <c r="Q9" s="230">
        <f t="shared" si="1"/>
        <v>1661.1003999999994</v>
      </c>
      <c r="R9" s="10">
        <f t="shared" si="2"/>
        <v>0.10655661673515415</v>
      </c>
      <c r="S9" s="230">
        <f t="shared" si="3"/>
        <v>2250</v>
      </c>
      <c r="T9" s="32">
        <f t="shared" si="4"/>
        <v>0.14999999999999991</v>
      </c>
      <c r="U9" s="569">
        <f t="shared" si="11"/>
        <v>2250</v>
      </c>
      <c r="V9" s="10">
        <f t="shared" si="12"/>
        <v>0.14999999999999991</v>
      </c>
      <c r="W9" s="168"/>
      <c r="X9" s="173"/>
      <c r="Y9" s="181">
        <f t="shared" si="5"/>
        <v>17250</v>
      </c>
      <c r="Z9" s="230">
        <f t="shared" si="6"/>
        <v>2250</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71187.2402</v>
      </c>
      <c r="D10" s="178">
        <v>86872.716445558559</v>
      </c>
      <c r="E10" s="162"/>
      <c r="F10" s="162"/>
      <c r="G10" s="274">
        <f t="shared" si="9"/>
        <v>0</v>
      </c>
      <c r="H10" s="12" t="e">
        <f t="shared" si="0"/>
        <v>#DIV/0!</v>
      </c>
      <c r="I10" s="214"/>
      <c r="J10" s="109"/>
      <c r="K10" s="117"/>
      <c r="L10" s="11"/>
      <c r="M10" s="11"/>
      <c r="N10" s="155"/>
      <c r="O10" s="214"/>
      <c r="P10" s="368">
        <f t="shared" si="10"/>
        <v>0</v>
      </c>
      <c r="Q10" s="274">
        <f t="shared" si="1"/>
        <v>-71187.2402</v>
      </c>
      <c r="R10" s="12">
        <f t="shared" si="2"/>
        <v>-1</v>
      </c>
      <c r="S10" s="274">
        <f t="shared" si="3"/>
        <v>-86872.716445558559</v>
      </c>
      <c r="T10" s="33">
        <f t="shared" si="4"/>
        <v>-1</v>
      </c>
      <c r="U10" s="570">
        <f t="shared" si="11"/>
        <v>-86872.716445558559</v>
      </c>
      <c r="V10" s="12">
        <f t="shared" si="12"/>
        <v>-1</v>
      </c>
      <c r="W10" s="169"/>
      <c r="X10" s="174"/>
      <c r="Y10" s="193">
        <f t="shared" si="5"/>
        <v>0</v>
      </c>
      <c r="Z10" s="274">
        <f t="shared" si="6"/>
        <v>-86872.716445558559</v>
      </c>
      <c r="AA10" s="12">
        <f t="shared" si="7"/>
        <v>-1</v>
      </c>
      <c r="AB10" s="16"/>
      <c r="AC10" s="24"/>
      <c r="AD10" s="25"/>
      <c r="AE10" s="25"/>
      <c r="AF10" s="25"/>
      <c r="AG10" s="42"/>
      <c r="AH10" s="23">
        <f t="shared" si="8"/>
        <v>0</v>
      </c>
    </row>
    <row r="11" spans="1:34" ht="36" customHeight="1" outlineLevel="1" x14ac:dyDescent="0.3">
      <c r="A11" s="99" t="s">
        <v>52</v>
      </c>
      <c r="B11" s="107" t="s">
        <v>53</v>
      </c>
      <c r="C11" s="200">
        <v>2204680.7291999999</v>
      </c>
      <c r="D11" s="175">
        <v>2204189.1664650007</v>
      </c>
      <c r="E11" s="240"/>
      <c r="F11" s="240"/>
      <c r="G11" s="276">
        <f t="shared" si="9"/>
        <v>-1983770.2498499998</v>
      </c>
      <c r="H11" s="45">
        <f t="shared" si="0"/>
        <v>-1</v>
      </c>
      <c r="I11" s="233">
        <v>1983770.2498499998</v>
      </c>
      <c r="J11" s="128"/>
      <c r="K11" s="131"/>
      <c r="L11" s="131"/>
      <c r="M11" s="131"/>
      <c r="N11" s="281"/>
      <c r="O11" s="233"/>
      <c r="P11" s="369">
        <f t="shared" si="10"/>
        <v>1983770.2498499998</v>
      </c>
      <c r="Q11" s="276">
        <f t="shared" si="1"/>
        <v>-220910.47935000015</v>
      </c>
      <c r="R11" s="45">
        <f t="shared" si="2"/>
        <v>-0.1002006668920995</v>
      </c>
      <c r="S11" s="276">
        <f t="shared" si="3"/>
        <v>-220418.91661500093</v>
      </c>
      <c r="T11" s="187">
        <f t="shared" si="4"/>
        <v>-9.9999999985709409E-2</v>
      </c>
      <c r="U11" s="571">
        <f t="shared" si="11"/>
        <v>-220418.91661500093</v>
      </c>
      <c r="V11" s="45">
        <f t="shared" si="12"/>
        <v>-9.9999999985709409E-2</v>
      </c>
      <c r="W11" s="222"/>
      <c r="X11" s="175"/>
      <c r="Y11" s="192">
        <f t="shared" si="5"/>
        <v>1983770.2498499998</v>
      </c>
      <c r="Z11" s="273">
        <f t="shared" si="6"/>
        <v>-220418.91661500093</v>
      </c>
      <c r="AA11" s="9">
        <f t="shared" si="7"/>
        <v>-9.9999999985709409E-2</v>
      </c>
      <c r="AB11" s="16"/>
      <c r="AC11" s="51"/>
      <c r="AD11" s="13"/>
      <c r="AE11" s="13"/>
      <c r="AF11" s="131"/>
      <c r="AG11" s="131"/>
      <c r="AH11" s="129">
        <f t="shared" si="8"/>
        <v>0</v>
      </c>
    </row>
    <row r="12" spans="1:34" ht="36" customHeight="1" outlineLevel="1" x14ac:dyDescent="0.3">
      <c r="A12" s="37" t="s">
        <v>52</v>
      </c>
      <c r="B12" s="105" t="s">
        <v>54</v>
      </c>
      <c r="C12" s="201">
        <v>2617230.7592000002</v>
      </c>
      <c r="D12" s="176">
        <v>2369717.1198683917</v>
      </c>
      <c r="E12" s="161"/>
      <c r="F12" s="161"/>
      <c r="G12" s="230">
        <f t="shared" si="9"/>
        <v>0</v>
      </c>
      <c r="H12" s="10" t="e">
        <f t="shared" si="0"/>
        <v>#DIV/0!</v>
      </c>
      <c r="I12" s="212"/>
      <c r="J12" s="19"/>
      <c r="K12" s="17"/>
      <c r="L12" s="17"/>
      <c r="M12" s="17"/>
      <c r="N12" s="134"/>
      <c r="O12" s="212"/>
      <c r="P12" s="366">
        <f t="shared" si="10"/>
        <v>0</v>
      </c>
      <c r="Q12" s="230">
        <f t="shared" si="1"/>
        <v>-2617230.7592000002</v>
      </c>
      <c r="R12" s="10">
        <f t="shared" si="2"/>
        <v>-1</v>
      </c>
      <c r="S12" s="230">
        <f t="shared" si="3"/>
        <v>-2369717.1198683917</v>
      </c>
      <c r="T12" s="32">
        <f t="shared" si="4"/>
        <v>-1</v>
      </c>
      <c r="U12" s="569">
        <f t="shared" si="11"/>
        <v>-2369717.1198683917</v>
      </c>
      <c r="V12" s="10">
        <f t="shared" si="12"/>
        <v>-1</v>
      </c>
      <c r="W12" s="167"/>
      <c r="X12" s="176"/>
      <c r="Y12" s="181">
        <f t="shared" si="5"/>
        <v>0</v>
      </c>
      <c r="Z12" s="230">
        <f t="shared" si="6"/>
        <v>-2369717.1198683917</v>
      </c>
      <c r="AA12" s="10">
        <f t="shared" si="7"/>
        <v>-1</v>
      </c>
      <c r="AB12" s="16"/>
      <c r="AC12" s="106"/>
      <c r="AD12" s="17"/>
      <c r="AE12" s="17"/>
      <c r="AF12" s="17"/>
      <c r="AG12" s="17"/>
      <c r="AH12" s="22">
        <f t="shared" si="8"/>
        <v>0</v>
      </c>
    </row>
    <row r="13" spans="1:34" ht="36" customHeight="1" outlineLevel="1" x14ac:dyDescent="0.3">
      <c r="A13" s="37" t="s">
        <v>52</v>
      </c>
      <c r="B13" s="105" t="s">
        <v>55</v>
      </c>
      <c r="C13" s="202">
        <v>12491.930700000001</v>
      </c>
      <c r="D13" s="177">
        <v>12369.143382710787</v>
      </c>
      <c r="E13" s="184"/>
      <c r="F13" s="184"/>
      <c r="G13" s="230">
        <f t="shared" si="9"/>
        <v>0</v>
      </c>
      <c r="H13" s="10" t="e">
        <f t="shared" si="0"/>
        <v>#DIV/0!</v>
      </c>
      <c r="I13" s="213"/>
      <c r="J13" s="19"/>
      <c r="K13" s="17"/>
      <c r="L13" s="17"/>
      <c r="M13" s="17"/>
      <c r="N13" s="134"/>
      <c r="O13" s="213"/>
      <c r="P13" s="367">
        <f t="shared" si="10"/>
        <v>0</v>
      </c>
      <c r="Q13" s="230">
        <f t="shared" si="1"/>
        <v>-12491.930700000001</v>
      </c>
      <c r="R13" s="10">
        <f t="shared" si="2"/>
        <v>-1</v>
      </c>
      <c r="S13" s="230">
        <f t="shared" si="3"/>
        <v>-12369.143382710787</v>
      </c>
      <c r="T13" s="32">
        <f t="shared" si="4"/>
        <v>-1</v>
      </c>
      <c r="U13" s="569">
        <f t="shared" si="11"/>
        <v>-12369.143382710787</v>
      </c>
      <c r="V13" s="10">
        <f t="shared" si="12"/>
        <v>-1</v>
      </c>
      <c r="W13" s="168"/>
      <c r="X13" s="177"/>
      <c r="Y13" s="181">
        <f t="shared" si="5"/>
        <v>0</v>
      </c>
      <c r="Z13" s="230">
        <f t="shared" si="6"/>
        <v>-12369.143382710787</v>
      </c>
      <c r="AA13" s="10">
        <f t="shared" si="7"/>
        <v>-1</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210013.18109999999</v>
      </c>
      <c r="D15" s="175">
        <v>200102.61014423476</v>
      </c>
      <c r="E15" s="160"/>
      <c r="F15" s="160"/>
      <c r="G15" s="276">
        <f t="shared" si="9"/>
        <v>-210107.74060395002</v>
      </c>
      <c r="H15" s="45">
        <f t="shared" si="0"/>
        <v>-1</v>
      </c>
      <c r="I15" s="233">
        <v>210107.74060395002</v>
      </c>
      <c r="J15" s="26"/>
      <c r="K15" s="27"/>
      <c r="L15" s="27"/>
      <c r="M15" s="27"/>
      <c r="N15" s="135"/>
      <c r="O15" s="233"/>
      <c r="P15" s="369">
        <f t="shared" si="10"/>
        <v>210107.74060395002</v>
      </c>
      <c r="Q15" s="276">
        <f t="shared" si="1"/>
        <v>94.559503950033104</v>
      </c>
      <c r="R15" s="45">
        <f t="shared" si="2"/>
        <v>4.5025509091733973E-4</v>
      </c>
      <c r="S15" s="276">
        <f t="shared" si="3"/>
        <v>10005.130459715263</v>
      </c>
      <c r="T15" s="187">
        <f t="shared" si="4"/>
        <v>4.9999999762639469E-2</v>
      </c>
      <c r="U15" s="571">
        <f t="shared" si="11"/>
        <v>10005.130459715263</v>
      </c>
      <c r="V15" s="45">
        <f t="shared" si="12"/>
        <v>4.9999999762639469E-2</v>
      </c>
      <c r="W15" s="222"/>
      <c r="X15" s="175"/>
      <c r="Y15" s="192">
        <f t="shared" si="5"/>
        <v>210107.74060395002</v>
      </c>
      <c r="Z15" s="276">
        <f t="shared" si="6"/>
        <v>10005.130459715263</v>
      </c>
      <c r="AA15" s="45">
        <f t="shared" si="7"/>
        <v>4.9999999762639469E-2</v>
      </c>
      <c r="AB15" s="16"/>
      <c r="AC15" s="128"/>
      <c r="AD15" s="8"/>
      <c r="AE15" s="8"/>
      <c r="AF15" s="8"/>
      <c r="AG15" s="8"/>
      <c r="AH15" s="129">
        <f t="shared" si="8"/>
        <v>0</v>
      </c>
    </row>
    <row r="16" spans="1:34" ht="36" customHeight="1" outlineLevel="1" thickBot="1" x14ac:dyDescent="0.35">
      <c r="A16" s="95" t="s">
        <v>57</v>
      </c>
      <c r="B16" s="111" t="s">
        <v>59</v>
      </c>
      <c r="C16" s="204">
        <v>463655.1581</v>
      </c>
      <c r="D16" s="179">
        <v>534518.89732917876</v>
      </c>
      <c r="E16" s="242"/>
      <c r="F16" s="242"/>
      <c r="G16" s="274">
        <f t="shared" si="9"/>
        <v>0</v>
      </c>
      <c r="H16" s="12" t="e">
        <f t="shared" si="0"/>
        <v>#DIV/0!</v>
      </c>
      <c r="I16" s="234"/>
      <c r="J16" s="19"/>
      <c r="K16" s="17"/>
      <c r="L16" s="17"/>
      <c r="M16" s="17"/>
      <c r="N16" s="134"/>
      <c r="O16" s="234"/>
      <c r="P16" s="370">
        <f t="shared" si="10"/>
        <v>0</v>
      </c>
      <c r="Q16" s="274">
        <f t="shared" si="1"/>
        <v>-463655.1581</v>
      </c>
      <c r="R16" s="12">
        <f t="shared" si="2"/>
        <v>-1</v>
      </c>
      <c r="S16" s="274">
        <f t="shared" si="3"/>
        <v>-534518.89732917876</v>
      </c>
      <c r="T16" s="33">
        <f t="shared" si="4"/>
        <v>-1</v>
      </c>
      <c r="U16" s="570">
        <f t="shared" si="11"/>
        <v>-534518.89732917876</v>
      </c>
      <c r="V16" s="12">
        <f t="shared" si="12"/>
        <v>-1</v>
      </c>
      <c r="W16" s="241"/>
      <c r="X16" s="179"/>
      <c r="Y16" s="181">
        <f t="shared" si="5"/>
        <v>0</v>
      </c>
      <c r="Z16" s="295">
        <f t="shared" si="6"/>
        <v>-534518.89732917876</v>
      </c>
      <c r="AA16" s="47">
        <f t="shared" si="7"/>
        <v>-1</v>
      </c>
      <c r="AB16" s="16"/>
      <c r="AC16" s="121"/>
      <c r="AD16" s="11"/>
      <c r="AE16" s="11"/>
      <c r="AF16" s="11"/>
      <c r="AG16" s="11"/>
      <c r="AH16" s="119">
        <f t="shared" si="8"/>
        <v>0</v>
      </c>
    </row>
    <row r="17" spans="1:37" ht="36" customHeight="1" thickBot="1" x14ac:dyDescent="0.35">
      <c r="A17" s="891" t="s">
        <v>200</v>
      </c>
      <c r="B17" s="902"/>
      <c r="C17" s="164">
        <f>SUM(C5:C16)</f>
        <v>5946349.0439999998</v>
      </c>
      <c r="D17" s="191">
        <f>SUM(D5:D16)</f>
        <v>5831207.2101847138</v>
      </c>
      <c r="E17" s="164">
        <f>SUM(E5:E16)</f>
        <v>0</v>
      </c>
      <c r="F17" s="208">
        <f>SUM(F5:F16)</f>
        <v>0</v>
      </c>
      <c r="G17" s="291">
        <f t="shared" si="9"/>
        <v>-2442634.6248739497</v>
      </c>
      <c r="H17" s="292">
        <f t="shared" si="0"/>
        <v>-1</v>
      </c>
      <c r="I17" s="215">
        <f>SUM(I5:I16)</f>
        <v>2442634.6248739497</v>
      </c>
      <c r="J17" s="28"/>
      <c r="K17" s="7"/>
      <c r="L17" s="7"/>
      <c r="M17" s="7"/>
      <c r="N17" s="53"/>
      <c r="O17" s="215">
        <f>SUM(O5:O16)</f>
        <v>0</v>
      </c>
      <c r="P17" s="381">
        <f>I17-O17</f>
        <v>2442634.6248739497</v>
      </c>
      <c r="Q17" s="277">
        <f t="shared" si="1"/>
        <v>-3503714.4191260501</v>
      </c>
      <c r="R17" s="152">
        <f t="shared" si="2"/>
        <v>-0.58922111588141246</v>
      </c>
      <c r="S17" s="277">
        <f t="shared" si="3"/>
        <v>-3388572.5853107641</v>
      </c>
      <c r="T17" s="226">
        <f t="shared" si="4"/>
        <v>-0.58110995942526711</v>
      </c>
      <c r="U17" s="564">
        <f t="shared" si="11"/>
        <v>-3388572.5853107641</v>
      </c>
      <c r="V17" s="558">
        <f t="shared" si="12"/>
        <v>-0.58110995942526711</v>
      </c>
      <c r="W17" s="35"/>
      <c r="X17" s="165">
        <f>SUM(X5:X16)</f>
        <v>0</v>
      </c>
      <c r="Y17" s="165">
        <f t="shared" si="5"/>
        <v>2442634.6248739497</v>
      </c>
      <c r="Z17" s="291">
        <f t="shared" si="6"/>
        <v>-3388572.5853107641</v>
      </c>
      <c r="AA17" s="292">
        <f t="shared" si="7"/>
        <v>-0.58110995942526711</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62472.598299999998</v>
      </c>
      <c r="D18" s="205">
        <v>150190.00000000006</v>
      </c>
      <c r="E18" s="196"/>
      <c r="F18" s="183"/>
      <c r="G18" s="273">
        <f t="shared" si="9"/>
        <v>0</v>
      </c>
      <c r="H18" s="9" t="e">
        <f t="shared" si="0"/>
        <v>#DIV/0!</v>
      </c>
      <c r="I18" s="211"/>
      <c r="J18" s="51"/>
      <c r="K18" s="131"/>
      <c r="L18" s="8"/>
      <c r="M18" s="8"/>
      <c r="N18" s="153"/>
      <c r="O18" s="216"/>
      <c r="P18" s="374">
        <f t="shared" si="10"/>
        <v>0</v>
      </c>
      <c r="Q18" s="273">
        <f t="shared" si="1"/>
        <v>-62472.598299999998</v>
      </c>
      <c r="R18" s="9">
        <f t="shared" si="2"/>
        <v>-1</v>
      </c>
      <c r="S18" s="273">
        <f t="shared" si="3"/>
        <v>-150190.00000000006</v>
      </c>
      <c r="T18" s="31">
        <f t="shared" si="4"/>
        <v>-1</v>
      </c>
      <c r="U18" s="568">
        <f t="shared" si="11"/>
        <v>-150190.00000000006</v>
      </c>
      <c r="V18" s="9">
        <f t="shared" si="12"/>
        <v>-1</v>
      </c>
      <c r="W18" s="166"/>
      <c r="X18" s="171"/>
      <c r="Y18" s="181">
        <f t="shared" si="5"/>
        <v>0</v>
      </c>
      <c r="Z18" s="273">
        <f t="shared" si="6"/>
        <v>-150190.00000000006</v>
      </c>
      <c r="AA18" s="9">
        <f t="shared" si="7"/>
        <v>-1</v>
      </c>
      <c r="AB18" s="16"/>
      <c r="AC18" s="128"/>
      <c r="AD18" s="131"/>
      <c r="AE18" s="131"/>
      <c r="AF18" s="131"/>
      <c r="AG18" s="52"/>
      <c r="AH18" s="129">
        <f t="shared" ref="AH18:AH37" si="14">SUM(AC18:AG18)</f>
        <v>0</v>
      </c>
    </row>
    <row r="19" spans="1:37" ht="36" customHeight="1" outlineLevel="1" x14ac:dyDescent="0.3">
      <c r="A19" s="140" t="s">
        <v>49</v>
      </c>
      <c r="B19" s="37" t="s">
        <v>61</v>
      </c>
      <c r="C19" s="181">
        <v>272806.80080000003</v>
      </c>
      <c r="D19" s="170">
        <v>0</v>
      </c>
      <c r="E19" s="176"/>
      <c r="F19" s="161"/>
      <c r="G19" s="230">
        <f t="shared" si="9"/>
        <v>0</v>
      </c>
      <c r="H19" s="10" t="e">
        <f t="shared" si="0"/>
        <v>#DIV/0!</v>
      </c>
      <c r="I19" s="212"/>
      <c r="J19" s="98"/>
      <c r="K19" s="17"/>
      <c r="L19" s="3"/>
      <c r="M19" s="3"/>
      <c r="N19" s="133"/>
      <c r="O19" s="212"/>
      <c r="P19" s="366">
        <f t="shared" si="10"/>
        <v>0</v>
      </c>
      <c r="Q19" s="230">
        <f t="shared" si="1"/>
        <v>-272806.80080000003</v>
      </c>
      <c r="R19" s="10">
        <f t="shared" si="2"/>
        <v>-1</v>
      </c>
      <c r="S19" s="230">
        <f t="shared" si="3"/>
        <v>0</v>
      </c>
      <c r="T19" s="32" t="e">
        <f t="shared" si="4"/>
        <v>#DIV/0!</v>
      </c>
      <c r="U19" s="569">
        <f t="shared" si="11"/>
        <v>0</v>
      </c>
      <c r="V19" s="10" t="e">
        <f t="shared" si="12"/>
        <v>#DIV/0!</v>
      </c>
      <c r="W19" s="167"/>
      <c r="X19" s="172"/>
      <c r="Y19" s="181">
        <f t="shared" si="5"/>
        <v>0</v>
      </c>
      <c r="Z19" s="230">
        <f t="shared" si="6"/>
        <v>0</v>
      </c>
      <c r="AA19" s="10" t="e">
        <f t="shared" si="7"/>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c r="E20" s="176"/>
      <c r="F20" s="161"/>
      <c r="G20" s="230">
        <f t="shared" si="9"/>
        <v>0</v>
      </c>
      <c r="H20" s="10" t="e">
        <f t="shared" si="0"/>
        <v>#DIV/0!</v>
      </c>
      <c r="I20" s="212"/>
      <c r="J20" s="98"/>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4265.7004999999999</v>
      </c>
      <c r="D21" s="170">
        <v>5153.8207262279993</v>
      </c>
      <c r="E21" s="176"/>
      <c r="F21" s="161"/>
      <c r="G21" s="230">
        <f t="shared" si="9"/>
        <v>0</v>
      </c>
      <c r="H21" s="10" t="e">
        <f t="shared" si="0"/>
        <v>#DIV/0!</v>
      </c>
      <c r="I21" s="212"/>
      <c r="J21" s="98"/>
      <c r="K21" s="17"/>
      <c r="L21" s="3"/>
      <c r="M21" s="3"/>
      <c r="N21" s="133"/>
      <c r="O21" s="212"/>
      <c r="P21" s="366">
        <f t="shared" si="10"/>
        <v>0</v>
      </c>
      <c r="Q21" s="230">
        <f t="shared" si="1"/>
        <v>-4265.7004999999999</v>
      </c>
      <c r="R21" s="10">
        <f t="shared" si="2"/>
        <v>-1</v>
      </c>
      <c r="S21" s="230">
        <f t="shared" si="3"/>
        <v>-5153.8207262279993</v>
      </c>
      <c r="T21" s="32">
        <f t="shared" si="4"/>
        <v>-1</v>
      </c>
      <c r="U21" s="569">
        <f t="shared" si="11"/>
        <v>-5153.8207262279993</v>
      </c>
      <c r="V21" s="10">
        <f t="shared" si="12"/>
        <v>-1</v>
      </c>
      <c r="W21" s="167"/>
      <c r="X21" s="172"/>
      <c r="Y21" s="181">
        <f t="shared" si="5"/>
        <v>0</v>
      </c>
      <c r="Z21" s="230">
        <f t="shared" si="6"/>
        <v>-5153.8207262279993</v>
      </c>
      <c r="AA21" s="10">
        <f t="shared" si="7"/>
        <v>-1</v>
      </c>
      <c r="AB21" s="16"/>
      <c r="AC21" s="19"/>
      <c r="AD21" s="17"/>
      <c r="AE21" s="17"/>
      <c r="AF21" s="17"/>
      <c r="AG21" s="41"/>
      <c r="AH21" s="18">
        <f t="shared" si="14"/>
        <v>0</v>
      </c>
    </row>
    <row r="22" spans="1:37" ht="36" customHeight="1" outlineLevel="1" x14ac:dyDescent="0.3">
      <c r="A22" s="140" t="s">
        <v>34</v>
      </c>
      <c r="B22" s="37" t="s">
        <v>65</v>
      </c>
      <c r="C22" s="181">
        <v>1605.2303999999999</v>
      </c>
      <c r="D22" s="170">
        <v>7092.3975409836094</v>
      </c>
      <c r="E22" s="176"/>
      <c r="F22" s="161"/>
      <c r="G22" s="230">
        <f t="shared" si="9"/>
        <v>0</v>
      </c>
      <c r="H22" s="10" t="e">
        <f t="shared" si="0"/>
        <v>#DIV/0!</v>
      </c>
      <c r="I22" s="212"/>
      <c r="J22" s="98"/>
      <c r="K22" s="17"/>
      <c r="L22" s="3"/>
      <c r="M22" s="3"/>
      <c r="N22" s="133"/>
      <c r="O22" s="212"/>
      <c r="P22" s="366">
        <f t="shared" si="10"/>
        <v>0</v>
      </c>
      <c r="Q22" s="230">
        <f t="shared" si="1"/>
        <v>-1605.2303999999999</v>
      </c>
      <c r="R22" s="10">
        <f t="shared" si="2"/>
        <v>-1</v>
      </c>
      <c r="S22" s="230">
        <f t="shared" si="3"/>
        <v>-7092.3975409836094</v>
      </c>
      <c r="T22" s="32">
        <f t="shared" si="4"/>
        <v>-1</v>
      </c>
      <c r="U22" s="569">
        <f t="shared" si="11"/>
        <v>-7092.3975409836094</v>
      </c>
      <c r="V22" s="10">
        <f t="shared" si="12"/>
        <v>-1</v>
      </c>
      <c r="W22" s="167"/>
      <c r="X22" s="172"/>
      <c r="Y22" s="181">
        <f t="shared" si="5"/>
        <v>0</v>
      </c>
      <c r="Z22" s="230">
        <f t="shared" si="6"/>
        <v>-7092.3975409836094</v>
      </c>
      <c r="AA22" s="10">
        <f t="shared" si="7"/>
        <v>-1</v>
      </c>
      <c r="AB22" s="16"/>
      <c r="AC22" s="19"/>
      <c r="AD22" s="17"/>
      <c r="AE22" s="17"/>
      <c r="AF22" s="17"/>
      <c r="AG22" s="41"/>
      <c r="AH22" s="18">
        <f t="shared" si="14"/>
        <v>0</v>
      </c>
    </row>
    <row r="23" spans="1:37" ht="36" customHeight="1" outlineLevel="1" thickBot="1" x14ac:dyDescent="0.35">
      <c r="A23" s="37" t="s">
        <v>34</v>
      </c>
      <c r="B23" s="37" t="s">
        <v>66</v>
      </c>
      <c r="C23" s="181">
        <v>358397.65250000003</v>
      </c>
      <c r="D23" s="170">
        <v>270914.73707452684</v>
      </c>
      <c r="E23" s="176"/>
      <c r="F23" s="161"/>
      <c r="G23" s="230">
        <f t="shared" si="9"/>
        <v>0</v>
      </c>
      <c r="H23" s="10" t="e">
        <f t="shared" si="0"/>
        <v>#DIV/0!</v>
      </c>
      <c r="I23" s="212"/>
      <c r="J23" s="109"/>
      <c r="K23" s="117"/>
      <c r="L23" s="11"/>
      <c r="M23" s="11"/>
      <c r="N23" s="155"/>
      <c r="O23" s="212"/>
      <c r="P23" s="366">
        <f t="shared" si="10"/>
        <v>0</v>
      </c>
      <c r="Q23" s="230">
        <f t="shared" si="1"/>
        <v>-358397.65250000003</v>
      </c>
      <c r="R23" s="10">
        <f t="shared" si="2"/>
        <v>-1</v>
      </c>
      <c r="S23" s="230">
        <f t="shared" si="3"/>
        <v>-270914.73707452684</v>
      </c>
      <c r="T23" s="32">
        <f t="shared" si="4"/>
        <v>-1</v>
      </c>
      <c r="U23" s="569">
        <f t="shared" si="11"/>
        <v>-270914.73707452684</v>
      </c>
      <c r="V23" s="10">
        <f t="shared" si="12"/>
        <v>-1</v>
      </c>
      <c r="W23" s="167"/>
      <c r="X23" s="172"/>
      <c r="Y23" s="181">
        <f t="shared" si="5"/>
        <v>0</v>
      </c>
      <c r="Z23" s="230">
        <f t="shared" si="6"/>
        <v>-270914.73707452684</v>
      </c>
      <c r="AA23" s="10">
        <f t="shared" si="7"/>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c r="J24" s="109"/>
      <c r="K24" s="117"/>
      <c r="L24" s="11"/>
      <c r="M24" s="11"/>
      <c r="N24" s="155"/>
      <c r="O24" s="296"/>
      <c r="P24" s="372">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2352.4897999999998</v>
      </c>
      <c r="D25" s="181">
        <v>386622.92371478339</v>
      </c>
      <c r="E25" s="237"/>
      <c r="F25" s="314"/>
      <c r="G25" s="230">
        <f>E25-I25</f>
        <v>0</v>
      </c>
      <c r="H25" s="10" t="e">
        <f>E25/I25-1</f>
        <v>#DIV/0!</v>
      </c>
      <c r="I25" s="218"/>
      <c r="J25" s="19"/>
      <c r="K25" s="17"/>
      <c r="L25" s="17"/>
      <c r="M25" s="17"/>
      <c r="N25" s="134"/>
      <c r="O25" s="243"/>
      <c r="P25" s="383">
        <f t="shared" si="10"/>
        <v>0</v>
      </c>
      <c r="Q25" s="276">
        <f t="shared" si="1"/>
        <v>-2352.4897999999998</v>
      </c>
      <c r="R25" s="45">
        <f t="shared" si="2"/>
        <v>-1</v>
      </c>
      <c r="S25" s="276">
        <f t="shared" si="3"/>
        <v>-386622.92371478339</v>
      </c>
      <c r="T25" s="187">
        <f t="shared" si="4"/>
        <v>-1</v>
      </c>
      <c r="U25" s="571">
        <f t="shared" si="11"/>
        <v>-386622.92371478339</v>
      </c>
      <c r="V25" s="45">
        <f t="shared" si="12"/>
        <v>-1</v>
      </c>
      <c r="W25" s="167"/>
      <c r="X25" s="181"/>
      <c r="Y25" s="181">
        <f t="shared" si="5"/>
        <v>0</v>
      </c>
      <c r="Z25" s="273">
        <f t="shared" si="6"/>
        <v>-386622.92371478339</v>
      </c>
      <c r="AA25" s="9">
        <f t="shared" si="7"/>
        <v>-1</v>
      </c>
      <c r="AB25" s="16"/>
      <c r="AC25" s="313"/>
      <c r="AD25" s="131"/>
      <c r="AE25" s="8"/>
      <c r="AF25" s="13"/>
      <c r="AG25" s="34"/>
      <c r="AH25" s="129">
        <f t="shared" si="14"/>
        <v>0</v>
      </c>
    </row>
    <row r="26" spans="1:37" ht="36" customHeight="1" outlineLevel="1" x14ac:dyDescent="0.3">
      <c r="A26" s="141" t="s">
        <v>52</v>
      </c>
      <c r="B26" s="143" t="s">
        <v>205</v>
      </c>
      <c r="C26" s="200">
        <v>6339330.4945</v>
      </c>
      <c r="D26" s="180">
        <v>7636229.5583013641</v>
      </c>
      <c r="E26" s="237"/>
      <c r="F26" s="240"/>
      <c r="G26" s="276">
        <f t="shared" si="9"/>
        <v>0</v>
      </c>
      <c r="H26" s="45" t="e">
        <f t="shared" si="0"/>
        <v>#DIV/0!</v>
      </c>
      <c r="I26" s="218"/>
      <c r="J26" s="19"/>
      <c r="K26" s="17"/>
      <c r="L26" s="17"/>
      <c r="M26" s="17"/>
      <c r="N26" s="134"/>
      <c r="O26" s="218"/>
      <c r="P26" s="218">
        <f t="shared" si="10"/>
        <v>0</v>
      </c>
      <c r="Q26" s="276">
        <f t="shared" si="1"/>
        <v>-6339330.4945</v>
      </c>
      <c r="R26" s="45">
        <f t="shared" si="2"/>
        <v>-1</v>
      </c>
      <c r="S26" s="276">
        <f t="shared" si="3"/>
        <v>-7636229.5583013641</v>
      </c>
      <c r="T26" s="187">
        <f t="shared" si="4"/>
        <v>-1</v>
      </c>
      <c r="U26" s="571">
        <f t="shared" si="11"/>
        <v>-7636229.5583013641</v>
      </c>
      <c r="V26" s="45">
        <f t="shared" si="12"/>
        <v>-1</v>
      </c>
      <c r="W26" s="222"/>
      <c r="X26" s="180"/>
      <c r="Y26" s="181">
        <f t="shared" si="5"/>
        <v>0</v>
      </c>
      <c r="Z26" s="276">
        <f t="shared" si="6"/>
        <v>-7636229.5583013641</v>
      </c>
      <c r="AA26" s="45">
        <f t="shared" si="7"/>
        <v>-1</v>
      </c>
      <c r="AB26" s="16"/>
      <c r="AC26" s="26"/>
      <c r="AD26" s="27"/>
      <c r="AE26" s="27"/>
      <c r="AF26" s="27"/>
      <c r="AG26" s="43"/>
      <c r="AH26" s="22">
        <f t="shared" si="14"/>
        <v>0</v>
      </c>
    </row>
    <row r="27" spans="1:37" ht="36" customHeight="1" outlineLevel="1" x14ac:dyDescent="0.3">
      <c r="A27" s="140" t="s">
        <v>52</v>
      </c>
      <c r="B27" s="144" t="s">
        <v>72</v>
      </c>
      <c r="C27" s="201">
        <v>2096233.973</v>
      </c>
      <c r="D27" s="181">
        <v>1414418.10893092</v>
      </c>
      <c r="E27" s="181"/>
      <c r="F27" s="201"/>
      <c r="G27" s="230">
        <f t="shared" si="9"/>
        <v>0</v>
      </c>
      <c r="H27" s="10" t="e">
        <f t="shared" si="0"/>
        <v>#DIV/0!</v>
      </c>
      <c r="I27" s="217"/>
      <c r="J27" s="19"/>
      <c r="K27" s="17"/>
      <c r="L27" s="17"/>
      <c r="M27" s="17"/>
      <c r="N27" s="134"/>
      <c r="O27" s="239"/>
      <c r="P27" s="239">
        <f t="shared" si="10"/>
        <v>0</v>
      </c>
      <c r="Q27" s="230">
        <f t="shared" si="1"/>
        <v>-2096233.973</v>
      </c>
      <c r="R27" s="10">
        <f t="shared" si="2"/>
        <v>-1</v>
      </c>
      <c r="S27" s="230">
        <f t="shared" si="3"/>
        <v>-1414418.10893092</v>
      </c>
      <c r="T27" s="32">
        <f t="shared" si="4"/>
        <v>-1</v>
      </c>
      <c r="U27" s="569">
        <f t="shared" si="11"/>
        <v>-1414418.10893092</v>
      </c>
      <c r="V27" s="10">
        <f t="shared" si="12"/>
        <v>-1</v>
      </c>
      <c r="W27" s="222"/>
      <c r="X27" s="181"/>
      <c r="Y27" s="181">
        <f t="shared" si="5"/>
        <v>0</v>
      </c>
      <c r="Z27" s="230">
        <f t="shared" si="6"/>
        <v>-1414418.10893092</v>
      </c>
      <c r="AA27" s="10">
        <f t="shared" si="7"/>
        <v>-1</v>
      </c>
      <c r="AB27" s="16"/>
      <c r="AC27" s="50"/>
      <c r="AD27" s="17"/>
      <c r="AE27" s="17"/>
      <c r="AF27" s="14"/>
      <c r="AG27" s="41"/>
      <c r="AH27" s="18">
        <f t="shared" si="14"/>
        <v>0</v>
      </c>
    </row>
    <row r="28" spans="1:37" ht="36" customHeight="1" outlineLevel="1" x14ac:dyDescent="0.3">
      <c r="A28" s="140" t="s">
        <v>52</v>
      </c>
      <c r="B28" s="144" t="s">
        <v>73</v>
      </c>
      <c r="C28" s="201">
        <v>15683.7</v>
      </c>
      <c r="D28" s="181">
        <v>17169.07202881153</v>
      </c>
      <c r="E28" s="181"/>
      <c r="F28" s="201"/>
      <c r="G28" s="230">
        <f t="shared" si="9"/>
        <v>0</v>
      </c>
      <c r="H28" s="10" t="e">
        <f t="shared" si="0"/>
        <v>#DIV/0!</v>
      </c>
      <c r="I28" s="217"/>
      <c r="J28" s="19"/>
      <c r="K28" s="17"/>
      <c r="L28" s="17"/>
      <c r="M28" s="17"/>
      <c r="N28" s="134"/>
      <c r="O28" s="239"/>
      <c r="P28" s="239">
        <f t="shared" si="10"/>
        <v>0</v>
      </c>
      <c r="Q28" s="230">
        <f t="shared" si="1"/>
        <v>-15683.7</v>
      </c>
      <c r="R28" s="10">
        <f t="shared" si="2"/>
        <v>-1</v>
      </c>
      <c r="S28" s="230">
        <f t="shared" si="3"/>
        <v>-17169.07202881153</v>
      </c>
      <c r="T28" s="32">
        <f t="shared" si="4"/>
        <v>-1</v>
      </c>
      <c r="U28" s="569">
        <f t="shared" si="11"/>
        <v>-17169.07202881153</v>
      </c>
      <c r="V28" s="10">
        <f t="shared" si="12"/>
        <v>-1</v>
      </c>
      <c r="W28" s="167"/>
      <c r="X28" s="181"/>
      <c r="Y28" s="181">
        <f t="shared" si="5"/>
        <v>0</v>
      </c>
      <c r="Z28" s="230">
        <f t="shared" si="6"/>
        <v>-17169.07202881153</v>
      </c>
      <c r="AA28" s="10">
        <f t="shared" si="7"/>
        <v>-1</v>
      </c>
      <c r="AB28" s="16"/>
      <c r="AC28" s="50"/>
      <c r="AD28" s="17"/>
      <c r="AE28" s="17"/>
      <c r="AF28" s="14"/>
      <c r="AG28" s="41"/>
      <c r="AH28" s="18">
        <f t="shared" si="14"/>
        <v>0</v>
      </c>
    </row>
    <row r="29" spans="1:37" ht="36" customHeight="1" outlineLevel="1" x14ac:dyDescent="0.3">
      <c r="A29" s="140" t="s">
        <v>52</v>
      </c>
      <c r="B29" s="144" t="s">
        <v>208</v>
      </c>
      <c r="C29" s="201">
        <v>587005.87040000001</v>
      </c>
      <c r="D29" s="181">
        <v>472091.88214210205</v>
      </c>
      <c r="E29" s="181"/>
      <c r="F29" s="201"/>
      <c r="G29" s="230">
        <f t="shared" si="9"/>
        <v>0</v>
      </c>
      <c r="H29" s="10" t="e">
        <f t="shared" si="0"/>
        <v>#DIV/0!</v>
      </c>
      <c r="I29" s="217"/>
      <c r="J29" s="19"/>
      <c r="K29" s="17"/>
      <c r="L29" s="17"/>
      <c r="M29" s="17"/>
      <c r="N29" s="134"/>
      <c r="O29" s="238"/>
      <c r="P29" s="238">
        <f t="shared" si="10"/>
        <v>0</v>
      </c>
      <c r="Q29" s="230">
        <f t="shared" si="1"/>
        <v>-587005.87040000001</v>
      </c>
      <c r="R29" s="10">
        <f t="shared" si="2"/>
        <v>-1</v>
      </c>
      <c r="S29" s="230">
        <f t="shared" si="3"/>
        <v>-472091.88214210205</v>
      </c>
      <c r="T29" s="32">
        <f t="shared" si="4"/>
        <v>-1</v>
      </c>
      <c r="U29" s="569">
        <f t="shared" si="11"/>
        <v>-472091.88214210205</v>
      </c>
      <c r="V29" s="10">
        <f t="shared" si="12"/>
        <v>-1</v>
      </c>
      <c r="W29" s="167"/>
      <c r="X29" s="181"/>
      <c r="Y29" s="209">
        <f t="shared" si="5"/>
        <v>0</v>
      </c>
      <c r="Z29" s="230">
        <f t="shared" si="6"/>
        <v>-472091.88214210205</v>
      </c>
      <c r="AA29" s="10">
        <f t="shared" si="7"/>
        <v>-1</v>
      </c>
      <c r="AB29" s="16"/>
      <c r="AC29" s="50"/>
      <c r="AD29" s="17"/>
      <c r="AE29" s="17"/>
      <c r="AF29" s="17"/>
      <c r="AG29" s="17"/>
      <c r="AH29" s="18">
        <f t="shared" si="14"/>
        <v>0</v>
      </c>
    </row>
    <row r="30" spans="1:37" ht="36" customHeight="1" outlineLevel="1" x14ac:dyDescent="0.3">
      <c r="A30" s="142" t="s">
        <v>52</v>
      </c>
      <c r="B30" s="229" t="s">
        <v>75</v>
      </c>
      <c r="C30" s="202">
        <v>149147.07569999999</v>
      </c>
      <c r="D30" s="209">
        <v>227089.21937967913</v>
      </c>
      <c r="E30" s="209"/>
      <c r="F30" s="181"/>
      <c r="G30" s="230">
        <f t="shared" si="9"/>
        <v>0</v>
      </c>
      <c r="H30" s="10" t="e">
        <f t="shared" si="0"/>
        <v>#DIV/0!</v>
      </c>
      <c r="I30" s="212"/>
      <c r="J30" s="24"/>
      <c r="K30" s="25"/>
      <c r="L30" s="25"/>
      <c r="M30" s="25"/>
      <c r="N30" s="138"/>
      <c r="O30" s="239"/>
      <c r="P30" s="239">
        <f t="shared" si="10"/>
        <v>0</v>
      </c>
      <c r="Q30" s="230">
        <f t="shared" si="1"/>
        <v>-149147.07569999999</v>
      </c>
      <c r="R30" s="10">
        <f t="shared" si="2"/>
        <v>-1</v>
      </c>
      <c r="S30" s="230">
        <f t="shared" si="3"/>
        <v>-227089.21937967913</v>
      </c>
      <c r="T30" s="32">
        <f t="shared" si="4"/>
        <v>-1</v>
      </c>
      <c r="U30" s="569">
        <f t="shared" si="11"/>
        <v>-227089.21937967913</v>
      </c>
      <c r="V30" s="10">
        <f t="shared" si="12"/>
        <v>-1</v>
      </c>
      <c r="W30" s="167"/>
      <c r="X30" s="202"/>
      <c r="Y30" s="181">
        <f t="shared" si="5"/>
        <v>0</v>
      </c>
      <c r="Z30" s="230">
        <f t="shared" si="6"/>
        <v>-227089.21937967913</v>
      </c>
      <c r="AA30" s="10">
        <f t="shared" si="7"/>
        <v>-1</v>
      </c>
      <c r="AB30" s="16"/>
      <c r="AC30" s="120"/>
      <c r="AD30" s="25"/>
      <c r="AE30" s="25"/>
      <c r="AF30" s="25"/>
      <c r="AG30" s="25"/>
      <c r="AH30" s="125">
        <f t="shared" si="14"/>
        <v>0</v>
      </c>
    </row>
    <row r="31" spans="1:37" ht="36" customHeight="1" outlineLevel="1" thickBot="1" x14ac:dyDescent="0.35">
      <c r="A31" s="142" t="s">
        <v>76</v>
      </c>
      <c r="B31" s="145" t="s">
        <v>77</v>
      </c>
      <c r="C31" s="203">
        <v>0</v>
      </c>
      <c r="D31" s="193">
        <v>194312.56565808176</v>
      </c>
      <c r="E31" s="203"/>
      <c r="F31" s="194"/>
      <c r="G31" s="274">
        <f t="shared" si="9"/>
        <v>0</v>
      </c>
      <c r="H31" s="12" t="e">
        <f t="shared" si="0"/>
        <v>#DIV/0!</v>
      </c>
      <c r="I31" s="219"/>
      <c r="J31" s="24"/>
      <c r="K31" s="25"/>
      <c r="L31" s="25"/>
      <c r="M31" s="25"/>
      <c r="N31" s="138"/>
      <c r="O31" s="235"/>
      <c r="P31" s="219">
        <f t="shared" si="10"/>
        <v>0</v>
      </c>
      <c r="Q31" s="274">
        <f t="shared" si="1"/>
        <v>0</v>
      </c>
      <c r="R31" s="12" t="e">
        <f t="shared" si="2"/>
        <v>#DIV/0!</v>
      </c>
      <c r="S31" s="274">
        <f t="shared" si="3"/>
        <v>-194312.56565808176</v>
      </c>
      <c r="T31" s="33">
        <f t="shared" si="4"/>
        <v>-1</v>
      </c>
      <c r="U31" s="570">
        <f t="shared" si="11"/>
        <v>-194312.56565808176</v>
      </c>
      <c r="V31" s="12">
        <f t="shared" si="12"/>
        <v>-1</v>
      </c>
      <c r="W31" s="289"/>
      <c r="X31" s="193"/>
      <c r="Y31" s="194">
        <f t="shared" si="5"/>
        <v>0</v>
      </c>
      <c r="Z31" s="274">
        <f t="shared" si="6"/>
        <v>-194312.56565808176</v>
      </c>
      <c r="AA31" s="12">
        <f t="shared" si="7"/>
        <v>-1</v>
      </c>
      <c r="AB31" s="16"/>
      <c r="AC31" s="116"/>
      <c r="AD31" s="117"/>
      <c r="AE31" s="117"/>
      <c r="AF31" s="117"/>
      <c r="AG31" s="117"/>
      <c r="AH31" s="119">
        <f t="shared" si="14"/>
        <v>0</v>
      </c>
    </row>
    <row r="32" spans="1:37" ht="36" customHeight="1" outlineLevel="1" x14ac:dyDescent="0.3">
      <c r="A32" s="36" t="s">
        <v>57</v>
      </c>
      <c r="B32" s="112" t="s">
        <v>210</v>
      </c>
      <c r="C32" s="200">
        <v>669310.87580000004</v>
      </c>
      <c r="D32" s="180">
        <v>775133.14504439523</v>
      </c>
      <c r="E32" s="200"/>
      <c r="F32" s="180"/>
      <c r="G32" s="273">
        <f t="shared" si="9"/>
        <v>0</v>
      </c>
      <c r="H32" s="9" t="e">
        <f t="shared" si="0"/>
        <v>#DIV/0!</v>
      </c>
      <c r="I32" s="216"/>
      <c r="J32" s="128"/>
      <c r="K32" s="131"/>
      <c r="L32" s="131"/>
      <c r="M32" s="131"/>
      <c r="N32" s="281"/>
      <c r="O32" s="216"/>
      <c r="P32" s="374">
        <f t="shared" si="10"/>
        <v>0</v>
      </c>
      <c r="Q32" s="276">
        <f t="shared" si="1"/>
        <v>-669310.87580000004</v>
      </c>
      <c r="R32" s="45">
        <f t="shared" si="2"/>
        <v>-1</v>
      </c>
      <c r="S32" s="276">
        <f t="shared" si="3"/>
        <v>-775133.14504439523</v>
      </c>
      <c r="T32" s="187">
        <f t="shared" si="4"/>
        <v>-1</v>
      </c>
      <c r="U32" s="571">
        <f t="shared" si="11"/>
        <v>-775133.14504439523</v>
      </c>
      <c r="V32" s="9">
        <f t="shared" si="12"/>
        <v>-1</v>
      </c>
      <c r="W32" s="166"/>
      <c r="X32" s="180"/>
      <c r="Y32" s="180">
        <f t="shared" si="5"/>
        <v>0</v>
      </c>
      <c r="Z32" s="276">
        <f t="shared" si="6"/>
        <v>-775133.14504439523</v>
      </c>
      <c r="AA32" s="45">
        <f t="shared" si="7"/>
        <v>-1</v>
      </c>
      <c r="AB32" s="16"/>
      <c r="AC32" s="101"/>
      <c r="AD32" s="27"/>
      <c r="AE32" s="27"/>
      <c r="AF32" s="48"/>
      <c r="AG32" s="43"/>
      <c r="AH32" s="22">
        <f t="shared" si="14"/>
        <v>0</v>
      </c>
    </row>
    <row r="33" spans="1:34" ht="36" customHeight="1" outlineLevel="1" x14ac:dyDescent="0.3">
      <c r="A33" s="37" t="s">
        <v>57</v>
      </c>
      <c r="B33" s="113" t="s">
        <v>212</v>
      </c>
      <c r="C33" s="201">
        <v>2505.9196999999999</v>
      </c>
      <c r="D33" s="181">
        <v>394.24319714285713</v>
      </c>
      <c r="E33" s="469"/>
      <c r="F33" s="181"/>
      <c r="G33" s="230">
        <f t="shared" si="9"/>
        <v>0</v>
      </c>
      <c r="H33" s="10" t="e">
        <f t="shared" si="0"/>
        <v>#DIV/0!</v>
      </c>
      <c r="I33" s="217"/>
      <c r="J33" s="19"/>
      <c r="K33" s="17"/>
      <c r="L33" s="17"/>
      <c r="M33" s="17"/>
      <c r="N33" s="134"/>
      <c r="O33" s="217"/>
      <c r="P33" s="377">
        <f t="shared" si="10"/>
        <v>0</v>
      </c>
      <c r="Q33" s="230">
        <f t="shared" si="1"/>
        <v>-2505.9196999999999</v>
      </c>
      <c r="R33" s="10">
        <f t="shared" si="2"/>
        <v>-1</v>
      </c>
      <c r="S33" s="230">
        <f t="shared" si="3"/>
        <v>-394.24319714285713</v>
      </c>
      <c r="T33" s="32">
        <f t="shared" si="4"/>
        <v>-1</v>
      </c>
      <c r="U33" s="569">
        <f t="shared" si="11"/>
        <v>-394.24319714285713</v>
      </c>
      <c r="V33" s="10">
        <f t="shared" si="12"/>
        <v>-1</v>
      </c>
      <c r="W33" s="167"/>
      <c r="X33" s="181"/>
      <c r="Y33" s="181">
        <f t="shared" si="5"/>
        <v>0</v>
      </c>
      <c r="Z33" s="230">
        <f t="shared" si="6"/>
        <v>-394.24319714285713</v>
      </c>
      <c r="AA33" s="10">
        <f t="shared" si="7"/>
        <v>-1</v>
      </c>
      <c r="AB33" s="16"/>
      <c r="AC33" s="50"/>
      <c r="AD33" s="17"/>
      <c r="AE33" s="17"/>
      <c r="AF33" s="14"/>
      <c r="AG33" s="41"/>
      <c r="AH33" s="18">
        <f t="shared" si="14"/>
        <v>0</v>
      </c>
    </row>
    <row r="34" spans="1:34" ht="36" customHeight="1" outlineLevel="1" x14ac:dyDescent="0.3">
      <c r="A34" s="37" t="s">
        <v>81</v>
      </c>
      <c r="B34" s="113" t="s">
        <v>82</v>
      </c>
      <c r="C34" s="201">
        <v>0</v>
      </c>
      <c r="D34" s="181">
        <v>0</v>
      </c>
      <c r="E34" s="201"/>
      <c r="F34" s="181"/>
      <c r="G34" s="230">
        <f t="shared" si="9"/>
        <v>0</v>
      </c>
      <c r="H34" s="10" t="e">
        <f t="shared" si="0"/>
        <v>#DIV/0!</v>
      </c>
      <c r="I34" s="217"/>
      <c r="J34" s="19"/>
      <c r="K34" s="17"/>
      <c r="L34" s="17"/>
      <c r="M34" s="17"/>
      <c r="N34" s="134"/>
      <c r="O34" s="217"/>
      <c r="P34" s="377">
        <f t="shared" si="10"/>
        <v>0</v>
      </c>
      <c r="Q34" s="230">
        <f t="shared" si="1"/>
        <v>0</v>
      </c>
      <c r="R34" s="10" t="e">
        <f t="shared" si="2"/>
        <v>#DIV/0!</v>
      </c>
      <c r="S34" s="230">
        <f t="shared" si="3"/>
        <v>0</v>
      </c>
      <c r="T34" s="32" t="e">
        <f t="shared" si="4"/>
        <v>#DIV/0!</v>
      </c>
      <c r="U34" s="569">
        <f t="shared" si="11"/>
        <v>0</v>
      </c>
      <c r="V34" s="10" t="e">
        <f t="shared" si="12"/>
        <v>#DIV/0!</v>
      </c>
      <c r="W34" s="167"/>
      <c r="X34" s="181"/>
      <c r="Y34" s="181">
        <f t="shared" si="5"/>
        <v>0</v>
      </c>
      <c r="Z34" s="230">
        <f t="shared" si="6"/>
        <v>0</v>
      </c>
      <c r="AA34" s="10" t="e">
        <f t="shared" si="7"/>
        <v>#DIV/0!</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230">
        <f t="shared" si="9"/>
        <v>0</v>
      </c>
      <c r="H35" s="10" t="e">
        <f t="shared" si="0"/>
        <v>#DIV/0!</v>
      </c>
      <c r="I35" s="217"/>
      <c r="J35" s="19"/>
      <c r="K35" s="17"/>
      <c r="L35" s="17"/>
      <c r="M35" s="17"/>
      <c r="N35" s="134"/>
      <c r="O35" s="217"/>
      <c r="P35" s="377">
        <f t="shared" si="10"/>
        <v>0</v>
      </c>
      <c r="Q35" s="230">
        <f t="shared" si="1"/>
        <v>0</v>
      </c>
      <c r="R35" s="10" t="e">
        <f t="shared" si="2"/>
        <v>#DIV/0!</v>
      </c>
      <c r="S35" s="230">
        <f t="shared" si="3"/>
        <v>0</v>
      </c>
      <c r="T35" s="32" t="e">
        <f t="shared" si="4"/>
        <v>#DIV/0!</v>
      </c>
      <c r="U35" s="569">
        <f t="shared" si="11"/>
        <v>0</v>
      </c>
      <c r="V35" s="10" t="e">
        <f t="shared" si="12"/>
        <v>#DIV/0!</v>
      </c>
      <c r="W35" s="167"/>
      <c r="X35" s="181"/>
      <c r="Y35" s="181">
        <f t="shared" si="5"/>
        <v>0</v>
      </c>
      <c r="Z35" s="230">
        <f t="shared" si="6"/>
        <v>0</v>
      </c>
      <c r="AA35" s="10" t="e">
        <f t="shared" si="7"/>
        <v>#DIV/0!</v>
      </c>
      <c r="AB35" s="16"/>
      <c r="AC35" s="19"/>
      <c r="AD35" s="17"/>
      <c r="AE35" s="17"/>
      <c r="AF35" s="17"/>
      <c r="AG35" s="41"/>
      <c r="AH35" s="18">
        <f t="shared" si="14"/>
        <v>0</v>
      </c>
    </row>
    <row r="36" spans="1:34" ht="36" customHeight="1" outlineLevel="1" x14ac:dyDescent="0.3">
      <c r="A36" s="37" t="s">
        <v>57</v>
      </c>
      <c r="B36" s="114" t="s">
        <v>213</v>
      </c>
      <c r="C36" s="207">
        <v>458073.5871</v>
      </c>
      <c r="D36" s="175">
        <v>91614.717419999957</v>
      </c>
      <c r="E36" s="207"/>
      <c r="F36" s="181"/>
      <c r="G36" s="230">
        <f t="shared" si="9"/>
        <v>0</v>
      </c>
      <c r="H36" s="10" t="e">
        <f t="shared" si="0"/>
        <v>#DIV/0!</v>
      </c>
      <c r="I36" s="224"/>
      <c r="J36" s="19"/>
      <c r="K36" s="17"/>
      <c r="L36" s="17"/>
      <c r="M36" s="17"/>
      <c r="N36" s="134"/>
      <c r="O36" s="217"/>
      <c r="P36" s="377">
        <f t="shared" si="10"/>
        <v>0</v>
      </c>
      <c r="Q36" s="230">
        <f t="shared" si="1"/>
        <v>-458073.5871</v>
      </c>
      <c r="R36" s="10">
        <f t="shared" si="2"/>
        <v>-1</v>
      </c>
      <c r="S36" s="230">
        <f t="shared" si="3"/>
        <v>-91614.717419999957</v>
      </c>
      <c r="T36" s="32">
        <f t="shared" si="4"/>
        <v>-1</v>
      </c>
      <c r="U36" s="569">
        <f t="shared" si="11"/>
        <v>-91614.717419999957</v>
      </c>
      <c r="V36" s="10">
        <f t="shared" si="12"/>
        <v>-1</v>
      </c>
      <c r="W36" s="290"/>
      <c r="X36" s="182"/>
      <c r="Y36" s="181">
        <f t="shared" si="5"/>
        <v>0</v>
      </c>
      <c r="Z36" s="230">
        <f t="shared" si="6"/>
        <v>-91614.717419999957</v>
      </c>
      <c r="AA36" s="10">
        <f t="shared" si="7"/>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4"/>
      <c r="G37" s="230">
        <f t="shared" si="9"/>
        <v>0</v>
      </c>
      <c r="H37" s="10" t="e">
        <f t="shared" si="0"/>
        <v>#DIV/0!</v>
      </c>
      <c r="I37" s="218"/>
      <c r="J37" s="19"/>
      <c r="K37" s="17"/>
      <c r="L37" s="17"/>
      <c r="M37" s="17"/>
      <c r="N37" s="134"/>
      <c r="O37" s="218"/>
      <c r="P37" s="374">
        <f t="shared" si="10"/>
        <v>0</v>
      </c>
      <c r="Q37" s="230">
        <f t="shared" si="1"/>
        <v>0</v>
      </c>
      <c r="R37" s="10" t="e">
        <f t="shared" si="2"/>
        <v>#DIV/0!</v>
      </c>
      <c r="S37" s="230">
        <f t="shared" si="3"/>
        <v>0</v>
      </c>
      <c r="T37" s="32" t="e">
        <f t="shared" si="4"/>
        <v>#DIV/0!</v>
      </c>
      <c r="U37" s="572">
        <f t="shared" si="11"/>
        <v>0</v>
      </c>
      <c r="V37" s="12" t="e">
        <f t="shared" si="12"/>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11019191.968499999</v>
      </c>
      <c r="D38" s="191">
        <f>SUM(D18:D37)</f>
        <v>11648426.391159019</v>
      </c>
      <c r="E38" s="164">
        <f>SUM(E18:E37)</f>
        <v>0</v>
      </c>
      <c r="F38" s="208">
        <f>SUM(F18:F37)</f>
        <v>0</v>
      </c>
      <c r="G38" s="291">
        <f t="shared" si="9"/>
        <v>0</v>
      </c>
      <c r="H38" s="292" t="e">
        <f t="shared" si="0"/>
        <v>#DIV/0!</v>
      </c>
      <c r="I38" s="215">
        <f>SUM(I18:I37)</f>
        <v>0</v>
      </c>
      <c r="J38" s="28"/>
      <c r="K38" s="7"/>
      <c r="L38" s="7"/>
      <c r="M38" s="7"/>
      <c r="N38" s="53"/>
      <c r="O38" s="215">
        <f>SUM(O18:O37)</f>
        <v>0</v>
      </c>
      <c r="P38" s="378">
        <f t="shared" si="10"/>
        <v>0</v>
      </c>
      <c r="Q38" s="291">
        <f t="shared" si="1"/>
        <v>-11019191.968499999</v>
      </c>
      <c r="R38" s="292">
        <f t="shared" si="2"/>
        <v>-1</v>
      </c>
      <c r="S38" s="291">
        <f t="shared" si="3"/>
        <v>-11648426.391159019</v>
      </c>
      <c r="T38" s="556">
        <f t="shared" si="4"/>
        <v>-1</v>
      </c>
      <c r="U38" s="564">
        <f t="shared" si="11"/>
        <v>-11648426.391159019</v>
      </c>
      <c r="V38" s="558">
        <f t="shared" si="12"/>
        <v>-1</v>
      </c>
      <c r="W38" s="35"/>
      <c r="X38" s="165">
        <f>SUM(X18:X37)</f>
        <v>0</v>
      </c>
      <c r="Y38" s="163">
        <f t="shared" si="15"/>
        <v>0</v>
      </c>
      <c r="Z38" s="291">
        <f t="shared" si="16"/>
        <v>-11648426.391159019</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233786.17729999998</v>
      </c>
      <c r="D39" s="164">
        <f>SUM(D40:D52)</f>
        <v>490750</v>
      </c>
      <c r="E39" s="164">
        <f>SUM(E40:E52)</f>
        <v>0</v>
      </c>
      <c r="F39" s="208">
        <f>SUM(F40:F52)</f>
        <v>0</v>
      </c>
      <c r="G39" s="291">
        <f t="shared" si="9"/>
        <v>0</v>
      </c>
      <c r="H39" s="292" t="e">
        <f t="shared" si="0"/>
        <v>#DIV/0!</v>
      </c>
      <c r="I39" s="215">
        <f>SUM(I40:I52)</f>
        <v>0</v>
      </c>
      <c r="J39" s="282"/>
      <c r="K39" s="227"/>
      <c r="L39" s="227"/>
      <c r="M39" s="227"/>
      <c r="N39" s="283"/>
      <c r="O39" s="215">
        <f>SUM(O40:O52)</f>
        <v>0</v>
      </c>
      <c r="P39" s="371">
        <f t="shared" si="10"/>
        <v>0</v>
      </c>
      <c r="Q39" s="277">
        <f t="shared" si="1"/>
        <v>-233786.17729999998</v>
      </c>
      <c r="R39" s="152">
        <f t="shared" si="2"/>
        <v>-1</v>
      </c>
      <c r="S39" s="277">
        <f t="shared" si="3"/>
        <v>-490750</v>
      </c>
      <c r="T39" s="226">
        <f t="shared" si="4"/>
        <v>-1</v>
      </c>
      <c r="U39" s="566">
        <f t="shared" si="11"/>
        <v>-490750</v>
      </c>
      <c r="V39" s="96">
        <f t="shared" si="12"/>
        <v>-1</v>
      </c>
      <c r="W39" s="35"/>
      <c r="X39" s="165">
        <f>SUM(X40:X52)</f>
        <v>0</v>
      </c>
      <c r="Y39" s="163">
        <f t="shared" si="15"/>
        <v>0</v>
      </c>
      <c r="Z39" s="277">
        <f t="shared" si="16"/>
        <v>-490750</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181">
        <v>1952.4297999999999</v>
      </c>
      <c r="D40" s="181">
        <v>2050</v>
      </c>
      <c r="E40" s="196"/>
      <c r="F40" s="160"/>
      <c r="G40" s="276">
        <f t="shared" si="9"/>
        <v>0</v>
      </c>
      <c r="H40" s="45" t="e">
        <f t="shared" si="0"/>
        <v>#DIV/0!</v>
      </c>
      <c r="I40" s="217"/>
      <c r="J40" s="284"/>
      <c r="K40" s="244"/>
      <c r="L40" s="148"/>
      <c r="M40" s="148"/>
      <c r="N40" s="156"/>
      <c r="O40" s="218"/>
      <c r="P40" s="374">
        <f t="shared" si="10"/>
        <v>0</v>
      </c>
      <c r="Q40" s="230">
        <f t="shared" si="1"/>
        <v>-1952.4297999999999</v>
      </c>
      <c r="R40" s="10">
        <f t="shared" si="2"/>
        <v>-1</v>
      </c>
      <c r="S40" s="230">
        <f t="shared" si="3"/>
        <v>-2050</v>
      </c>
      <c r="T40" s="32">
        <f t="shared" si="4"/>
        <v>-1</v>
      </c>
      <c r="U40" s="568">
        <f t="shared" si="11"/>
        <v>-2050</v>
      </c>
      <c r="V40" s="9">
        <f t="shared" si="12"/>
        <v>-1</v>
      </c>
      <c r="W40" s="166"/>
      <c r="X40" s="171"/>
      <c r="Y40" s="181">
        <f t="shared" si="15"/>
        <v>0</v>
      </c>
      <c r="Z40" s="230">
        <f t="shared" si="16"/>
        <v>-2050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181">
        <v>83941.9902</v>
      </c>
      <c r="D41" s="181">
        <v>260000</v>
      </c>
      <c r="E41" s="176"/>
      <c r="F41" s="161"/>
      <c r="G41" s="230">
        <f t="shared" si="9"/>
        <v>0</v>
      </c>
      <c r="H41" s="10" t="e">
        <f t="shared" si="0"/>
        <v>#DIV/0!</v>
      </c>
      <c r="I41" s="217"/>
      <c r="J41" s="220"/>
      <c r="K41" s="151"/>
      <c r="L41" s="149"/>
      <c r="M41" s="149"/>
      <c r="N41" s="157"/>
      <c r="O41" s="217"/>
      <c r="P41" s="377">
        <f t="shared" si="10"/>
        <v>0</v>
      </c>
      <c r="Q41" s="230">
        <f t="shared" si="1"/>
        <v>-83941.9902</v>
      </c>
      <c r="R41" s="10">
        <f t="shared" si="2"/>
        <v>-1</v>
      </c>
      <c r="S41" s="230">
        <f t="shared" si="3"/>
        <v>-260000</v>
      </c>
      <c r="T41" s="32">
        <f t="shared" si="4"/>
        <v>-1</v>
      </c>
      <c r="U41" s="569">
        <f t="shared" si="11"/>
        <v>-260000</v>
      </c>
      <c r="V41" s="10">
        <f t="shared" si="12"/>
        <v>-1</v>
      </c>
      <c r="W41" s="167"/>
      <c r="X41" s="172"/>
      <c r="Y41" s="181">
        <f t="shared" si="15"/>
        <v>0</v>
      </c>
      <c r="Z41" s="230">
        <f t="shared" si="16"/>
        <v>-260000</v>
      </c>
      <c r="AA41" s="10">
        <f t="shared" si="17"/>
        <v>-1</v>
      </c>
      <c r="AB41" s="16"/>
      <c r="AC41" s="19"/>
      <c r="AD41" s="17"/>
      <c r="AE41" s="17"/>
      <c r="AF41" s="17"/>
      <c r="AG41" s="41"/>
      <c r="AH41" s="18">
        <f t="shared" si="20"/>
        <v>0</v>
      </c>
    </row>
    <row r="42" spans="1:34" ht="40.35" customHeight="1" outlineLevel="1" x14ac:dyDescent="0.3">
      <c r="A42" s="103" t="s">
        <v>88</v>
      </c>
      <c r="B42" s="189" t="s">
        <v>89</v>
      </c>
      <c r="C42" s="181">
        <v>3899.06</v>
      </c>
      <c r="D42" s="181">
        <v>4200</v>
      </c>
      <c r="E42" s="176"/>
      <c r="F42" s="161"/>
      <c r="G42" s="230">
        <f t="shared" si="9"/>
        <v>0</v>
      </c>
      <c r="H42" s="10" t="e">
        <f t="shared" si="0"/>
        <v>#DIV/0!</v>
      </c>
      <c r="I42" s="217"/>
      <c r="J42" s="220"/>
      <c r="K42" s="151"/>
      <c r="L42" s="149"/>
      <c r="M42" s="149"/>
      <c r="N42" s="157"/>
      <c r="O42" s="217"/>
      <c r="P42" s="377">
        <f t="shared" si="10"/>
        <v>0</v>
      </c>
      <c r="Q42" s="230">
        <f t="shared" si="1"/>
        <v>-3899.06</v>
      </c>
      <c r="R42" s="10">
        <f t="shared" si="2"/>
        <v>-1</v>
      </c>
      <c r="S42" s="230">
        <f t="shared" si="3"/>
        <v>-4200</v>
      </c>
      <c r="T42" s="32">
        <f t="shared" si="4"/>
        <v>-1</v>
      </c>
      <c r="U42" s="569">
        <f t="shared" si="11"/>
        <v>-4200</v>
      </c>
      <c r="V42" s="10">
        <f t="shared" si="12"/>
        <v>-1</v>
      </c>
      <c r="W42" s="167"/>
      <c r="X42" s="172"/>
      <c r="Y42" s="181">
        <f t="shared" si="15"/>
        <v>0</v>
      </c>
      <c r="Z42" s="230">
        <f t="shared" si="16"/>
        <v>-4200</v>
      </c>
      <c r="AA42" s="10">
        <f t="shared" si="17"/>
        <v>-1</v>
      </c>
      <c r="AB42" s="16"/>
      <c r="AC42" s="19"/>
      <c r="AD42" s="17"/>
      <c r="AE42" s="17"/>
      <c r="AF42" s="17"/>
      <c r="AG42" s="41"/>
      <c r="AH42" s="18">
        <f t="shared" si="20"/>
        <v>0</v>
      </c>
    </row>
    <row r="43" spans="1:34" ht="40.35" customHeight="1" outlineLevel="1" x14ac:dyDescent="0.3">
      <c r="A43" s="103" t="s">
        <v>46</v>
      </c>
      <c r="B43" s="189" t="s">
        <v>90</v>
      </c>
      <c r="C43" s="181">
        <v>0</v>
      </c>
      <c r="D43" s="181">
        <v>0</v>
      </c>
      <c r="E43" s="176"/>
      <c r="F43" s="161"/>
      <c r="G43" s="230">
        <f t="shared" si="9"/>
        <v>0</v>
      </c>
      <c r="H43" s="10" t="e">
        <f t="shared" si="0"/>
        <v>#DIV/0!</v>
      </c>
      <c r="I43" s="181"/>
      <c r="J43" s="206"/>
      <c r="K43" s="223"/>
      <c r="L43" s="149"/>
      <c r="M43" s="149"/>
      <c r="N43" s="157"/>
      <c r="O43" s="181"/>
      <c r="P43" s="201">
        <f t="shared" si="10"/>
        <v>0</v>
      </c>
      <c r="Q43" s="230">
        <f t="shared" si="1"/>
        <v>0</v>
      </c>
      <c r="R43" s="10" t="e">
        <f t="shared" si="2"/>
        <v>#DIV/0!</v>
      </c>
      <c r="S43" s="230">
        <f t="shared" si="3"/>
        <v>0</v>
      </c>
      <c r="T43" s="32" t="e">
        <f t="shared" si="4"/>
        <v>#DIV/0!</v>
      </c>
      <c r="U43" s="569">
        <f t="shared" si="11"/>
        <v>0</v>
      </c>
      <c r="V43" s="10" t="e">
        <f t="shared" si="12"/>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181">
        <v>10064.25</v>
      </c>
      <c r="D44" s="181">
        <v>16000</v>
      </c>
      <c r="E44" s="176"/>
      <c r="F44" s="161"/>
      <c r="G44" s="230">
        <f t="shared" si="9"/>
        <v>0</v>
      </c>
      <c r="H44" s="10" t="e">
        <f t="shared" si="0"/>
        <v>#DIV/0!</v>
      </c>
      <c r="I44" s="217"/>
      <c r="J44" s="220"/>
      <c r="K44" s="151"/>
      <c r="L44" s="149"/>
      <c r="M44" s="149"/>
      <c r="N44" s="157"/>
      <c r="O44" s="217"/>
      <c r="P44" s="377">
        <f t="shared" si="10"/>
        <v>0</v>
      </c>
      <c r="Q44" s="230">
        <f t="shared" si="1"/>
        <v>-10064.25</v>
      </c>
      <c r="R44" s="10">
        <f t="shared" si="2"/>
        <v>-1</v>
      </c>
      <c r="S44" s="230">
        <f t="shared" si="3"/>
        <v>-16000</v>
      </c>
      <c r="T44" s="32">
        <f t="shared" si="4"/>
        <v>-1</v>
      </c>
      <c r="U44" s="569">
        <f t="shared" si="11"/>
        <v>-16000</v>
      </c>
      <c r="V44" s="10">
        <f t="shared" si="12"/>
        <v>-1</v>
      </c>
      <c r="W44" s="167"/>
      <c r="X44" s="172"/>
      <c r="Y44" s="181">
        <f t="shared" si="15"/>
        <v>0</v>
      </c>
      <c r="Z44" s="230">
        <f t="shared" si="16"/>
        <v>-16000</v>
      </c>
      <c r="AA44" s="10">
        <f t="shared" si="17"/>
        <v>-1</v>
      </c>
      <c r="AB44" s="16"/>
      <c r="AC44" s="19"/>
      <c r="AD44" s="17"/>
      <c r="AE44" s="17"/>
      <c r="AF44" s="27"/>
      <c r="AG44" s="43"/>
      <c r="AH44" s="18">
        <f t="shared" si="20"/>
        <v>0</v>
      </c>
    </row>
    <row r="45" spans="1:34" ht="40.35" customHeight="1" outlineLevel="1" x14ac:dyDescent="0.3">
      <c r="A45" s="103" t="s">
        <v>46</v>
      </c>
      <c r="B45" s="189" t="s">
        <v>92</v>
      </c>
      <c r="C45" s="181">
        <v>3197.3899000000001</v>
      </c>
      <c r="D45" s="181">
        <v>5000</v>
      </c>
      <c r="E45" s="176"/>
      <c r="F45" s="161"/>
      <c r="G45" s="230">
        <f t="shared" si="9"/>
        <v>0</v>
      </c>
      <c r="H45" s="10" t="e">
        <f t="shared" si="0"/>
        <v>#DIV/0!</v>
      </c>
      <c r="I45" s="217"/>
      <c r="J45" s="220"/>
      <c r="K45" s="151"/>
      <c r="L45" s="149"/>
      <c r="M45" s="149"/>
      <c r="N45" s="157"/>
      <c r="O45" s="217"/>
      <c r="P45" s="377">
        <f t="shared" si="10"/>
        <v>0</v>
      </c>
      <c r="Q45" s="230">
        <f t="shared" si="1"/>
        <v>-3197.3899000000001</v>
      </c>
      <c r="R45" s="10">
        <f t="shared" si="2"/>
        <v>-1</v>
      </c>
      <c r="S45" s="230">
        <f t="shared" si="3"/>
        <v>-5000</v>
      </c>
      <c r="T45" s="32">
        <f t="shared" si="4"/>
        <v>-1</v>
      </c>
      <c r="U45" s="569">
        <f t="shared" si="11"/>
        <v>-5000</v>
      </c>
      <c r="V45" s="10">
        <f t="shared" si="12"/>
        <v>-1</v>
      </c>
      <c r="W45" s="167"/>
      <c r="X45" s="172"/>
      <c r="Y45" s="181">
        <f t="shared" si="15"/>
        <v>0</v>
      </c>
      <c r="Z45" s="230">
        <f t="shared" si="16"/>
        <v>-5000</v>
      </c>
      <c r="AA45" s="10">
        <f t="shared" si="17"/>
        <v>-1</v>
      </c>
      <c r="AB45" s="16"/>
      <c r="AC45" s="19"/>
      <c r="AD45" s="17"/>
      <c r="AE45" s="17"/>
      <c r="AF45" s="17"/>
      <c r="AG45" s="41"/>
      <c r="AH45" s="18">
        <f t="shared" si="20"/>
        <v>0</v>
      </c>
    </row>
    <row r="46" spans="1:34" ht="40.35" customHeight="1" outlineLevel="1" x14ac:dyDescent="0.3">
      <c r="A46" s="103" t="s">
        <v>93</v>
      </c>
      <c r="B46" s="189" t="s">
        <v>94</v>
      </c>
      <c r="C46" s="181">
        <v>0</v>
      </c>
      <c r="D46" s="181">
        <v>9500</v>
      </c>
      <c r="E46" s="176"/>
      <c r="F46" s="161"/>
      <c r="G46" s="230">
        <f t="shared" si="9"/>
        <v>0</v>
      </c>
      <c r="H46" s="10" t="e">
        <f t="shared" si="0"/>
        <v>#DIV/0!</v>
      </c>
      <c r="I46" s="217"/>
      <c r="J46" s="220"/>
      <c r="K46" s="151"/>
      <c r="L46" s="149"/>
      <c r="M46" s="149"/>
      <c r="N46" s="157"/>
      <c r="O46" s="217"/>
      <c r="P46" s="377">
        <f t="shared" si="10"/>
        <v>0</v>
      </c>
      <c r="Q46" s="230">
        <f t="shared" si="1"/>
        <v>0</v>
      </c>
      <c r="R46" s="10" t="e">
        <f t="shared" si="2"/>
        <v>#DIV/0!</v>
      </c>
      <c r="S46" s="230">
        <f t="shared" si="3"/>
        <v>-9500</v>
      </c>
      <c r="T46" s="32">
        <f t="shared" si="4"/>
        <v>-1</v>
      </c>
      <c r="U46" s="569">
        <f t="shared" si="11"/>
        <v>-9500</v>
      </c>
      <c r="V46" s="10">
        <f t="shared" si="12"/>
        <v>-1</v>
      </c>
      <c r="W46" s="167"/>
      <c r="X46" s="172"/>
      <c r="Y46" s="181">
        <f t="shared" si="15"/>
        <v>0</v>
      </c>
      <c r="Z46" s="230">
        <f t="shared" si="16"/>
        <v>-9500</v>
      </c>
      <c r="AA46" s="10">
        <f t="shared" si="17"/>
        <v>-1</v>
      </c>
      <c r="AB46" s="16"/>
      <c r="AC46" s="19"/>
      <c r="AD46" s="17"/>
      <c r="AE46" s="17"/>
      <c r="AF46" s="17"/>
      <c r="AG46" s="41"/>
      <c r="AH46" s="18">
        <f t="shared" si="20"/>
        <v>0</v>
      </c>
    </row>
    <row r="47" spans="1:34" ht="40.35" customHeight="1" outlineLevel="1" x14ac:dyDescent="0.3">
      <c r="A47" s="103" t="s">
        <v>95</v>
      </c>
      <c r="B47" s="189" t="s">
        <v>96</v>
      </c>
      <c r="C47" s="181">
        <v>0</v>
      </c>
      <c r="D47" s="181">
        <v>0</v>
      </c>
      <c r="E47" s="176"/>
      <c r="F47" s="161"/>
      <c r="G47" s="230">
        <f t="shared" si="9"/>
        <v>0</v>
      </c>
      <c r="H47" s="10" t="e">
        <f t="shared" si="0"/>
        <v>#DIV/0!</v>
      </c>
      <c r="I47" s="217"/>
      <c r="J47" s="220"/>
      <c r="K47" s="151"/>
      <c r="L47" s="149"/>
      <c r="M47" s="149"/>
      <c r="N47" s="157"/>
      <c r="O47" s="217"/>
      <c r="P47" s="377">
        <f t="shared" si="10"/>
        <v>0</v>
      </c>
      <c r="Q47" s="230">
        <f>I47-C47</f>
        <v>0</v>
      </c>
      <c r="R47" s="10" t="e">
        <f>I47/C47-1</f>
        <v>#DIV/0!</v>
      </c>
      <c r="S47" s="230">
        <f t="shared" si="3"/>
        <v>0</v>
      </c>
      <c r="T47" s="32" t="e">
        <f t="shared" si="4"/>
        <v>#DIV/0!</v>
      </c>
      <c r="U47" s="569">
        <f t="shared" si="11"/>
        <v>0</v>
      </c>
      <c r="V47" s="10" t="e">
        <f t="shared" si="12"/>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181">
        <v>15231.320400000001</v>
      </c>
      <c r="D48" s="181">
        <v>20000</v>
      </c>
      <c r="E48" s="176"/>
      <c r="F48" s="161"/>
      <c r="G48" s="230">
        <f t="shared" si="9"/>
        <v>0</v>
      </c>
      <c r="H48" s="10" t="e">
        <f t="shared" si="0"/>
        <v>#DIV/0!</v>
      </c>
      <c r="I48" s="217"/>
      <c r="J48" s="220"/>
      <c r="K48" s="151"/>
      <c r="L48" s="149"/>
      <c r="M48" s="149"/>
      <c r="N48" s="157"/>
      <c r="O48" s="217"/>
      <c r="P48" s="377">
        <f t="shared" si="10"/>
        <v>0</v>
      </c>
      <c r="Q48" s="230">
        <f>I48-C48</f>
        <v>-15231.320400000001</v>
      </c>
      <c r="R48" s="10">
        <f>I48/C48-1</f>
        <v>-1</v>
      </c>
      <c r="S48" s="230">
        <f t="shared" si="3"/>
        <v>-20000</v>
      </c>
      <c r="T48" s="32">
        <f t="shared" si="4"/>
        <v>-1</v>
      </c>
      <c r="U48" s="569">
        <f t="shared" si="11"/>
        <v>-20000</v>
      </c>
      <c r="V48" s="10">
        <f t="shared" si="12"/>
        <v>-1</v>
      </c>
      <c r="W48" s="167"/>
      <c r="X48" s="172"/>
      <c r="Y48" s="181">
        <f t="shared" si="15"/>
        <v>0</v>
      </c>
      <c r="Z48" s="230">
        <f t="shared" si="16"/>
        <v>-20000</v>
      </c>
      <c r="AA48" s="10">
        <f t="shared" si="17"/>
        <v>-1</v>
      </c>
      <c r="AB48" s="16"/>
      <c r="AC48" s="19"/>
      <c r="AD48" s="17"/>
      <c r="AE48" s="17"/>
      <c r="AF48" s="17"/>
      <c r="AG48" s="41"/>
      <c r="AH48" s="18">
        <f t="shared" si="20"/>
        <v>0</v>
      </c>
    </row>
    <row r="49" spans="1:34" ht="40.35" customHeight="1" outlineLevel="1" x14ac:dyDescent="0.3">
      <c r="A49" s="103" t="s">
        <v>52</v>
      </c>
      <c r="B49" s="189" t="s">
        <v>98</v>
      </c>
      <c r="C49" s="181">
        <v>44167.428099999997</v>
      </c>
      <c r="D49" s="181">
        <v>80000</v>
      </c>
      <c r="E49" s="181"/>
      <c r="F49" s="201"/>
      <c r="G49" s="230">
        <f t="shared" si="9"/>
        <v>0</v>
      </c>
      <c r="H49" s="10" t="e">
        <f t="shared" si="0"/>
        <v>#DIV/0!</v>
      </c>
      <c r="I49" s="217"/>
      <c r="J49" s="285"/>
      <c r="K49" s="151"/>
      <c r="L49" s="151"/>
      <c r="M49" s="151"/>
      <c r="N49" s="158"/>
      <c r="O49" s="217"/>
      <c r="P49" s="377">
        <f t="shared" si="10"/>
        <v>0</v>
      </c>
      <c r="Q49" s="230">
        <f t="shared" si="1"/>
        <v>-44167.428099999997</v>
      </c>
      <c r="R49" s="10">
        <f t="shared" si="2"/>
        <v>-1</v>
      </c>
      <c r="S49" s="230">
        <f t="shared" si="3"/>
        <v>-80000</v>
      </c>
      <c r="T49" s="32">
        <f t="shared" si="4"/>
        <v>-1</v>
      </c>
      <c r="U49" s="569">
        <f t="shared" si="11"/>
        <v>-80000</v>
      </c>
      <c r="V49" s="10">
        <f t="shared" si="12"/>
        <v>-1</v>
      </c>
      <c r="W49" s="167"/>
      <c r="X49" s="172"/>
      <c r="Y49" s="181">
        <f t="shared" si="15"/>
        <v>0</v>
      </c>
      <c r="Z49" s="230">
        <f t="shared" si="16"/>
        <v>-80000</v>
      </c>
      <c r="AA49" s="10">
        <f t="shared" si="17"/>
        <v>-1</v>
      </c>
      <c r="AB49" s="16"/>
      <c r="AC49" s="19"/>
      <c r="AD49" s="17"/>
      <c r="AE49" s="17"/>
      <c r="AF49" s="17"/>
      <c r="AG49" s="41"/>
      <c r="AH49" s="18">
        <f t="shared" si="20"/>
        <v>0</v>
      </c>
    </row>
    <row r="50" spans="1:34" ht="40.35" customHeight="1" outlineLevel="1" x14ac:dyDescent="0.3">
      <c r="A50" s="103" t="s">
        <v>221</v>
      </c>
      <c r="B50" s="189" t="s">
        <v>99</v>
      </c>
      <c r="C50" s="181">
        <v>61462.0893</v>
      </c>
      <c r="D50" s="181">
        <v>69000</v>
      </c>
      <c r="E50" s="176"/>
      <c r="F50" s="161"/>
      <c r="G50" s="230">
        <f t="shared" si="9"/>
        <v>0</v>
      </c>
      <c r="H50" s="10" t="e">
        <f t="shared" si="0"/>
        <v>#DIV/0!</v>
      </c>
      <c r="I50" s="217"/>
      <c r="J50" s="220"/>
      <c r="K50" s="151"/>
      <c r="L50" s="149"/>
      <c r="M50" s="149"/>
      <c r="N50" s="157"/>
      <c r="O50" s="217"/>
      <c r="P50" s="377">
        <f t="shared" si="10"/>
        <v>0</v>
      </c>
      <c r="Q50" s="230">
        <f t="shared" si="1"/>
        <v>-61462.0893</v>
      </c>
      <c r="R50" s="10">
        <f t="shared" si="2"/>
        <v>-1</v>
      </c>
      <c r="S50" s="230">
        <f t="shared" si="3"/>
        <v>-69000</v>
      </c>
      <c r="T50" s="32">
        <f t="shared" si="4"/>
        <v>-1</v>
      </c>
      <c r="U50" s="569">
        <f t="shared" si="11"/>
        <v>-69000</v>
      </c>
      <c r="V50" s="10">
        <f t="shared" si="12"/>
        <v>-1</v>
      </c>
      <c r="W50" s="167"/>
      <c r="X50" s="172"/>
      <c r="Y50" s="181">
        <f t="shared" si="15"/>
        <v>0</v>
      </c>
      <c r="Z50" s="230">
        <f t="shared" si="16"/>
        <v>-69000</v>
      </c>
      <c r="AA50" s="10">
        <f t="shared" si="17"/>
        <v>-1</v>
      </c>
      <c r="AB50" s="16"/>
      <c r="AC50" s="19"/>
      <c r="AD50" s="17"/>
      <c r="AE50" s="17"/>
      <c r="AF50" s="17"/>
      <c r="AG50" s="41"/>
      <c r="AH50" s="18">
        <f t="shared" si="20"/>
        <v>0</v>
      </c>
    </row>
    <row r="51" spans="1:34" ht="40.35" customHeight="1" outlineLevel="1" x14ac:dyDescent="0.3">
      <c r="A51" s="103" t="s">
        <v>100</v>
      </c>
      <c r="B51" s="189" t="s">
        <v>102</v>
      </c>
      <c r="C51" s="181">
        <v>0</v>
      </c>
      <c r="D51" s="181">
        <v>13000</v>
      </c>
      <c r="E51" s="176"/>
      <c r="F51" s="161"/>
      <c r="G51" s="230">
        <f t="shared" si="9"/>
        <v>0</v>
      </c>
      <c r="H51" s="10" t="e">
        <f t="shared" si="0"/>
        <v>#DIV/0!</v>
      </c>
      <c r="I51" s="217"/>
      <c r="J51" s="220"/>
      <c r="K51" s="151"/>
      <c r="L51" s="149"/>
      <c r="M51" s="149"/>
      <c r="N51" s="157"/>
      <c r="O51" s="217"/>
      <c r="P51" s="377">
        <f t="shared" si="10"/>
        <v>0</v>
      </c>
      <c r="Q51" s="230">
        <f t="shared" si="1"/>
        <v>0</v>
      </c>
      <c r="R51" s="10" t="e">
        <f t="shared" si="2"/>
        <v>#DIV/0!</v>
      </c>
      <c r="S51" s="230">
        <f t="shared" si="3"/>
        <v>-13000</v>
      </c>
      <c r="T51" s="32">
        <f t="shared" si="4"/>
        <v>-1</v>
      </c>
      <c r="U51" s="569">
        <f t="shared" si="11"/>
        <v>-13000</v>
      </c>
      <c r="V51" s="10">
        <f t="shared" si="12"/>
        <v>-1</v>
      </c>
      <c r="W51" s="167"/>
      <c r="X51" s="172"/>
      <c r="Y51" s="181">
        <f t="shared" si="15"/>
        <v>0</v>
      </c>
      <c r="Z51" s="230">
        <f t="shared" si="16"/>
        <v>-13000</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209">
        <v>9870.2196000000004</v>
      </c>
      <c r="D52" s="209">
        <v>12000</v>
      </c>
      <c r="E52" s="178"/>
      <c r="F52" s="184"/>
      <c r="G52" s="230">
        <f t="shared" si="9"/>
        <v>0</v>
      </c>
      <c r="H52" s="10" t="e">
        <f t="shared" si="0"/>
        <v>#DIV/0!</v>
      </c>
      <c r="I52" s="217"/>
      <c r="J52" s="286"/>
      <c r="K52" s="245"/>
      <c r="L52" s="150"/>
      <c r="M52" s="150"/>
      <c r="N52" s="159"/>
      <c r="O52" s="236"/>
      <c r="P52" s="379">
        <f t="shared" si="10"/>
        <v>0</v>
      </c>
      <c r="Q52" s="295">
        <f t="shared" si="1"/>
        <v>-9870.2196000000004</v>
      </c>
      <c r="R52" s="47">
        <f t="shared" si="2"/>
        <v>-1</v>
      </c>
      <c r="S52" s="295">
        <f t="shared" si="3"/>
        <v>-12000</v>
      </c>
      <c r="T52" s="49">
        <f t="shared" si="4"/>
        <v>-1</v>
      </c>
      <c r="U52" s="572">
        <f t="shared" si="11"/>
        <v>-12000</v>
      </c>
      <c r="V52" s="47">
        <f t="shared" si="12"/>
        <v>-1</v>
      </c>
      <c r="W52" s="169"/>
      <c r="X52" s="174"/>
      <c r="Y52" s="181">
        <f t="shared" si="15"/>
        <v>0</v>
      </c>
      <c r="Z52" s="295">
        <f t="shared" si="16"/>
        <v>-12000</v>
      </c>
      <c r="AA52" s="47">
        <f t="shared" si="17"/>
        <v>-1</v>
      </c>
      <c r="AB52" s="16"/>
      <c r="AC52" s="121"/>
      <c r="AD52" s="117"/>
      <c r="AE52" s="117"/>
      <c r="AF52" s="117"/>
      <c r="AG52" s="118"/>
      <c r="AH52" s="119">
        <f t="shared" si="20"/>
        <v>0</v>
      </c>
    </row>
    <row r="53" spans="1:34" ht="36" customHeight="1" thickBot="1" x14ac:dyDescent="0.35">
      <c r="A53" s="891" t="s">
        <v>225</v>
      </c>
      <c r="B53" s="892"/>
      <c r="C53" s="164">
        <f>C38+C39</f>
        <v>11252978.1458</v>
      </c>
      <c r="D53" s="164">
        <f>D38+D39</f>
        <v>12139176.391159019</v>
      </c>
      <c r="E53" s="164">
        <f>E38+E39</f>
        <v>0</v>
      </c>
      <c r="F53" s="208">
        <f>F38+F39</f>
        <v>0</v>
      </c>
      <c r="G53" s="291">
        <f t="shared" si="9"/>
        <v>0</v>
      </c>
      <c r="H53" s="292" t="e">
        <f t="shared" si="0"/>
        <v>#DIV/0!</v>
      </c>
      <c r="I53" s="215">
        <f>I38+I39</f>
        <v>0</v>
      </c>
      <c r="J53" s="287"/>
      <c r="K53" s="228"/>
      <c r="L53" s="228"/>
      <c r="M53" s="228"/>
      <c r="N53" s="288"/>
      <c r="O53" s="215">
        <f>O39+O38</f>
        <v>0</v>
      </c>
      <c r="P53" s="378">
        <f t="shared" si="10"/>
        <v>0</v>
      </c>
      <c r="Q53" s="291">
        <f t="shared" si="1"/>
        <v>-11252978.1458</v>
      </c>
      <c r="R53" s="292">
        <f t="shared" si="2"/>
        <v>-1</v>
      </c>
      <c r="S53" s="291">
        <f t="shared" si="3"/>
        <v>-12139176.391159019</v>
      </c>
      <c r="T53" s="556">
        <f t="shared" si="4"/>
        <v>-1</v>
      </c>
      <c r="U53" s="564">
        <f t="shared" si="11"/>
        <v>-12139176.391159019</v>
      </c>
      <c r="V53" s="558">
        <f t="shared" si="12"/>
        <v>-1</v>
      </c>
      <c r="W53" s="39"/>
      <c r="X53" s="165">
        <f>X38+X39</f>
        <v>0</v>
      </c>
      <c r="Y53" s="163">
        <f t="shared" si="15"/>
        <v>0</v>
      </c>
      <c r="Z53" s="291">
        <f t="shared" si="16"/>
        <v>-12139176.391159019</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17199327.189800002</v>
      </c>
      <c r="D54" s="298">
        <f>SUM(D17)+D53</f>
        <v>17970383.601343732</v>
      </c>
      <c r="E54" s="298">
        <f>SUM(E17)+E53</f>
        <v>0</v>
      </c>
      <c r="F54" s="315">
        <f>SUM(F17)+F53</f>
        <v>0</v>
      </c>
      <c r="G54" s="299">
        <f t="shared" si="9"/>
        <v>-2442634.6248739497</v>
      </c>
      <c r="H54" s="300">
        <f t="shared" si="0"/>
        <v>-1</v>
      </c>
      <c r="I54" s="301">
        <f>SUM(I17)+I53</f>
        <v>2442634.6248739497</v>
      </c>
      <c r="J54" s="305"/>
      <c r="K54" s="306"/>
      <c r="L54" s="306"/>
      <c r="M54" s="306"/>
      <c r="N54" s="307"/>
      <c r="O54" s="301">
        <f>SUM(O17)+O53</f>
        <v>0</v>
      </c>
      <c r="P54" s="380">
        <f t="shared" si="10"/>
        <v>2442634.6248739497</v>
      </c>
      <c r="Q54" s="302">
        <f t="shared" si="1"/>
        <v>-14756692.564926052</v>
      </c>
      <c r="R54" s="303">
        <f t="shared" si="2"/>
        <v>-0.85798080367221896</v>
      </c>
      <c r="S54" s="302">
        <f t="shared" si="3"/>
        <v>-15527748.976469783</v>
      </c>
      <c r="T54" s="304">
        <f t="shared" si="4"/>
        <v>-0.86407443051514488</v>
      </c>
      <c r="U54" s="573">
        <f t="shared" si="11"/>
        <v>-15527748.976469783</v>
      </c>
      <c r="V54" s="304">
        <f t="shared" si="12"/>
        <v>-0.86407443051514488</v>
      </c>
      <c r="W54" s="308"/>
      <c r="X54" s="309">
        <f>SUM(X17)+X53</f>
        <v>0</v>
      </c>
      <c r="Y54" s="310">
        <f t="shared" si="15"/>
        <v>2442634.6248739497</v>
      </c>
      <c r="Z54" s="302">
        <f t="shared" si="16"/>
        <v>-15527748.976469783</v>
      </c>
      <c r="AA54" s="303">
        <f t="shared" si="17"/>
        <v>-0.86407443051514488</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563" priority="79" operator="greaterThan">
      <formula>0</formula>
    </cfRule>
    <cfRule type="cellIs" dxfId="562" priority="78" operator="greaterThan">
      <formula>0</formula>
    </cfRule>
    <cfRule type="cellIs" dxfId="561" priority="77" operator="lessThan">
      <formula>0</formula>
    </cfRule>
  </conditionalFormatting>
  <conditionalFormatting sqref="G17:H17 J17:N17">
    <cfRule type="cellIs" dxfId="560" priority="85" operator="greaterThan">
      <formula>0</formula>
    </cfRule>
    <cfRule type="cellIs" dxfId="559" priority="84" operator="greaterThan">
      <formula>600000</formula>
    </cfRule>
    <cfRule type="cellIs" dxfId="558" priority="82" operator="greaterThan">
      <formula>0</formula>
    </cfRule>
    <cfRule type="cellIs" dxfId="557" priority="80" operator="lessThan">
      <formula>0</formula>
    </cfRule>
    <cfRule type="cellIs" dxfId="556" priority="83" operator="greaterThan">
      <formula>600000</formula>
    </cfRule>
  </conditionalFormatting>
  <conditionalFormatting sqref="G18:H37 Z18:AA37">
    <cfRule type="cellIs" dxfId="555" priority="81" operator="lessThan">
      <formula>0</formula>
    </cfRule>
    <cfRule type="cellIs" dxfId="554" priority="86" operator="greaterThan">
      <formula>0</formula>
    </cfRule>
    <cfRule type="cellIs" dxfId="553" priority="87" operator="greaterThan">
      <formula>0</formula>
    </cfRule>
  </conditionalFormatting>
  <conditionalFormatting sqref="G38:H39">
    <cfRule type="cellIs" dxfId="552" priority="74" operator="greaterThan">
      <formula>600000</formula>
    </cfRule>
    <cfRule type="cellIs" dxfId="551" priority="76" operator="greaterThan">
      <formula>0</formula>
    </cfRule>
    <cfRule type="cellIs" dxfId="550" priority="75" operator="greaterThan">
      <formula>600000</formula>
    </cfRule>
    <cfRule type="cellIs" dxfId="549" priority="73" operator="greaterThan">
      <formula>0</formula>
    </cfRule>
    <cfRule type="cellIs" dxfId="548" priority="72" operator="lessThan">
      <formula>0</formula>
    </cfRule>
  </conditionalFormatting>
  <conditionalFormatting sqref="G40:H52">
    <cfRule type="cellIs" dxfId="547" priority="71" operator="greaterThan">
      <formula>0</formula>
    </cfRule>
    <cfRule type="cellIs" dxfId="546" priority="70" operator="greaterThan">
      <formula>0</formula>
    </cfRule>
    <cfRule type="cellIs" dxfId="545" priority="69" operator="lessThan">
      <formula>0</formula>
    </cfRule>
  </conditionalFormatting>
  <conditionalFormatting sqref="G53:H54">
    <cfRule type="cellIs" dxfId="544" priority="68" operator="greaterThan">
      <formula>0</formula>
    </cfRule>
    <cfRule type="cellIs" dxfId="543" priority="67" operator="greaterThan">
      <formula>600000</formula>
    </cfRule>
    <cfRule type="cellIs" dxfId="542" priority="66" operator="greaterThan">
      <formula>600000</formula>
    </cfRule>
    <cfRule type="cellIs" dxfId="541" priority="64" operator="lessThan">
      <formula>0</formula>
    </cfRule>
    <cfRule type="cellIs" dxfId="540" priority="65" operator="greaterThan">
      <formula>0</formula>
    </cfRule>
  </conditionalFormatting>
  <conditionalFormatting sqref="J18:N54">
    <cfRule type="cellIs" dxfId="539" priority="92" operator="greaterThan">
      <formula>0</formula>
    </cfRule>
    <cfRule type="cellIs" dxfId="538" priority="88" operator="greaterThan">
      <formula>0</formula>
    </cfRule>
    <cfRule type="cellIs" dxfId="537" priority="89" operator="lessThan">
      <formula>0</formula>
    </cfRule>
    <cfRule type="cellIs" dxfId="536" priority="90" operator="greaterThan">
      <formula>0</formula>
    </cfRule>
    <cfRule type="cellIs" dxfId="535" priority="91" operator="lessThan">
      <formula>0</formula>
    </cfRule>
  </conditionalFormatting>
  <conditionalFormatting sqref="Q5:V16">
    <cfRule type="cellIs" dxfId="534" priority="19" operator="lessThan">
      <formula>0</formula>
    </cfRule>
    <cfRule type="cellIs" dxfId="533" priority="20" operator="greaterThan">
      <formula>0</formula>
    </cfRule>
    <cfRule type="cellIs" dxfId="532" priority="21" operator="greaterThan">
      <formula>0</formula>
    </cfRule>
  </conditionalFormatting>
  <conditionalFormatting sqref="Q17:V17">
    <cfRule type="cellIs" dxfId="531" priority="24" operator="greaterThan">
      <formula>0</formula>
    </cfRule>
    <cfRule type="cellIs" dxfId="530" priority="27" operator="greaterThan">
      <formula>0</formula>
    </cfRule>
    <cfRule type="cellIs" dxfId="529" priority="22" operator="lessThan">
      <formula>0</formula>
    </cfRule>
    <cfRule type="cellIs" dxfId="528" priority="25" operator="greaterThan">
      <formula>600000</formula>
    </cfRule>
    <cfRule type="cellIs" dxfId="527" priority="26" operator="greaterThan">
      <formula>600000</formula>
    </cfRule>
  </conditionalFormatting>
  <conditionalFormatting sqref="Q18:V37">
    <cfRule type="cellIs" dxfId="526" priority="28" operator="greaterThan">
      <formula>0</formula>
    </cfRule>
    <cfRule type="cellIs" dxfId="525" priority="29" operator="greaterThan">
      <formula>0</formula>
    </cfRule>
    <cfRule type="cellIs" dxfId="524" priority="23" operator="lessThan">
      <formula>0</formula>
    </cfRule>
  </conditionalFormatting>
  <conditionalFormatting sqref="Q38:V39">
    <cfRule type="cellIs" dxfId="523" priority="17" operator="greaterThan">
      <formula>600000</formula>
    </cfRule>
    <cfRule type="cellIs" dxfId="522" priority="18" operator="greaterThan">
      <formula>0</formula>
    </cfRule>
    <cfRule type="cellIs" dxfId="521" priority="15" operator="greaterThan">
      <formula>0</formula>
    </cfRule>
    <cfRule type="cellIs" dxfId="520" priority="14" operator="lessThan">
      <formula>0</formula>
    </cfRule>
    <cfRule type="cellIs" dxfId="519" priority="16" operator="greaterThan">
      <formula>600000</formula>
    </cfRule>
  </conditionalFormatting>
  <conditionalFormatting sqref="Q40:V52">
    <cfRule type="cellIs" dxfId="518" priority="13" operator="greaterThan">
      <formula>0</formula>
    </cfRule>
    <cfRule type="cellIs" dxfId="517" priority="12" operator="greaterThan">
      <formula>0</formula>
    </cfRule>
    <cfRule type="cellIs" dxfId="516" priority="11" operator="lessThan">
      <formula>0</formula>
    </cfRule>
  </conditionalFormatting>
  <conditionalFormatting sqref="Q53:V54">
    <cfRule type="cellIs" dxfId="515" priority="1" operator="lessThan">
      <formula>0</formula>
    </cfRule>
    <cfRule type="cellIs" dxfId="514" priority="5" operator="greaterThan">
      <formula>0</formula>
    </cfRule>
    <cfRule type="cellIs" dxfId="513" priority="4" operator="greaterThan">
      <formula>600000</formula>
    </cfRule>
    <cfRule type="cellIs" dxfId="512" priority="3" operator="greaterThan">
      <formula>600000</formula>
    </cfRule>
    <cfRule type="cellIs" dxfId="511" priority="2" operator="greaterThan">
      <formula>0</formula>
    </cfRule>
  </conditionalFormatting>
  <conditionalFormatting sqref="Z5:AA16">
    <cfRule type="cellIs" dxfId="510" priority="48" operator="lessThan">
      <formula>0</formula>
    </cfRule>
    <cfRule type="cellIs" dxfId="509" priority="49" operator="greaterThan">
      <formula>0</formula>
    </cfRule>
    <cfRule type="cellIs" dxfId="508" priority="50" operator="greaterThan">
      <formula>0</formula>
    </cfRule>
  </conditionalFormatting>
  <conditionalFormatting sqref="Z17:AA17">
    <cfRule type="cellIs" dxfId="507" priority="43" operator="lessThan">
      <formula>0</formula>
    </cfRule>
    <cfRule type="cellIs" dxfId="506" priority="44" operator="greaterThan">
      <formula>0</formula>
    </cfRule>
    <cfRule type="cellIs" dxfId="505" priority="45" operator="greaterThan">
      <formula>600000</formula>
    </cfRule>
    <cfRule type="cellIs" dxfId="504" priority="46" operator="greaterThan">
      <formula>600000</formula>
    </cfRule>
    <cfRule type="cellIs" dxfId="503" priority="47" operator="greaterThan">
      <formula>0</formula>
    </cfRule>
  </conditionalFormatting>
  <conditionalFormatting sqref="Z38:AA39">
    <cfRule type="cellIs" dxfId="502" priority="42" operator="greaterThan">
      <formula>0</formula>
    </cfRule>
    <cfRule type="cellIs" dxfId="501" priority="41" operator="greaterThan">
      <formula>600000</formula>
    </cfRule>
    <cfRule type="cellIs" dxfId="500" priority="40" operator="greaterThan">
      <formula>600000</formula>
    </cfRule>
    <cfRule type="cellIs" dxfId="499" priority="39" operator="greaterThan">
      <formula>0</formula>
    </cfRule>
    <cfRule type="cellIs" dxfId="498" priority="38" operator="lessThan">
      <formula>0</formula>
    </cfRule>
  </conditionalFormatting>
  <conditionalFormatting sqref="Z40:AA52">
    <cfRule type="cellIs" dxfId="497" priority="32" operator="greaterThan">
      <formula>0</formula>
    </cfRule>
    <cfRule type="cellIs" dxfId="496" priority="31" operator="greaterThan">
      <formula>0</formula>
    </cfRule>
    <cfRule type="cellIs" dxfId="495" priority="30" operator="lessThan">
      <formula>0</formula>
    </cfRule>
  </conditionalFormatting>
  <conditionalFormatting sqref="Z53:AA54">
    <cfRule type="cellIs" dxfId="494" priority="34" operator="greaterThan">
      <formula>0</formula>
    </cfRule>
    <cfRule type="cellIs" dxfId="493" priority="37" operator="greaterThan">
      <formula>0</formula>
    </cfRule>
    <cfRule type="cellIs" dxfId="492" priority="36" operator="greaterThan">
      <formula>600000</formula>
    </cfRule>
    <cfRule type="cellIs" dxfId="491" priority="35" operator="greaterThan">
      <formula>600000</formula>
    </cfRule>
    <cfRule type="cellIs" dxfId="490" priority="33" operator="lessThan">
      <formula>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D537-4D5C-44AB-919B-491ED6EF3694}">
  <sheetPr codeName="Tabelle10"/>
  <dimension ref="A1:AK54"/>
  <sheetViews>
    <sheetView zoomScale="50" zoomScaleNormal="50" workbookViewId="0">
      <selection activeCell="P4" sqref="P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383</v>
      </c>
      <c r="D4" s="317" t="s">
        <v>384</v>
      </c>
      <c r="E4" s="279" t="s">
        <v>385</v>
      </c>
      <c r="F4" s="279" t="s">
        <v>386</v>
      </c>
      <c r="G4" s="97" t="s">
        <v>387</v>
      </c>
      <c r="H4" s="272" t="s">
        <v>388</v>
      </c>
      <c r="I4" s="35" t="s">
        <v>175</v>
      </c>
      <c r="J4" s="221" t="s">
        <v>389</v>
      </c>
      <c r="K4" s="221" t="s">
        <v>390</v>
      </c>
      <c r="L4" s="221" t="s">
        <v>391</v>
      </c>
      <c r="M4" s="221" t="s">
        <v>392</v>
      </c>
      <c r="N4" s="221" t="s">
        <v>393</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389</v>
      </c>
      <c r="AD4" s="6" t="s">
        <v>390</v>
      </c>
      <c r="AE4" s="6" t="s">
        <v>391</v>
      </c>
      <c r="AF4" s="6" t="s">
        <v>392</v>
      </c>
      <c r="AG4" s="6" t="s">
        <v>393</v>
      </c>
      <c r="AH4" s="15" t="s">
        <v>21</v>
      </c>
    </row>
    <row r="5" spans="1:34" ht="36" customHeight="1" outlineLevel="1" x14ac:dyDescent="0.3">
      <c r="A5" s="139" t="s">
        <v>34</v>
      </c>
      <c r="B5" s="36" t="s">
        <v>35</v>
      </c>
      <c r="C5" s="195">
        <v>116397.0096</v>
      </c>
      <c r="D5" s="196">
        <v>112841.9115546972</v>
      </c>
      <c r="E5" s="183"/>
      <c r="F5" s="183"/>
      <c r="G5" s="273">
        <f>E5-I5</f>
        <v>-146694.48508000001</v>
      </c>
      <c r="H5" s="9">
        <f t="shared" ref="H5:H54" si="0">E5/I5-1</f>
        <v>-1</v>
      </c>
      <c r="I5" s="211">
        <v>146694.48508000001</v>
      </c>
      <c r="J5" s="51"/>
      <c r="K5" s="131"/>
      <c r="L5" s="8"/>
      <c r="M5" s="8"/>
      <c r="N5" s="153"/>
      <c r="O5" s="211"/>
      <c r="P5" s="365">
        <f>I5-O5</f>
        <v>146694.48508000001</v>
      </c>
      <c r="Q5" s="273">
        <f t="shared" ref="Q5:Q54" si="1">I5-C5</f>
        <v>30297.475480000008</v>
      </c>
      <c r="R5" s="9">
        <f t="shared" ref="R5:R54" si="2">I5/C5-1</f>
        <v>0.26029427718218634</v>
      </c>
      <c r="S5" s="273">
        <f t="shared" ref="S5:S54" si="3">I5-D5</f>
        <v>33852.573525302811</v>
      </c>
      <c r="T5" s="31">
        <f t="shared" ref="T5:T54" si="4">I5/D5-1</f>
        <v>0.300000000521913</v>
      </c>
      <c r="U5" s="568">
        <f>P5-D5</f>
        <v>33852.573525302811</v>
      </c>
      <c r="V5" s="9">
        <f>P5/D5-1</f>
        <v>0.300000000521913</v>
      </c>
      <c r="W5" s="166"/>
      <c r="X5" s="171"/>
      <c r="Y5" s="192">
        <f t="shared" ref="Y5:Y36" si="5">I5+X5</f>
        <v>146694.48508000001</v>
      </c>
      <c r="Z5" s="273">
        <f t="shared" ref="Z5:Z36" si="6">Y5-D5</f>
        <v>33852.573525302811</v>
      </c>
      <c r="AA5" s="9">
        <f t="shared" ref="AA5:AA36" si="7">Y5/D5-1</f>
        <v>0.300000000521913</v>
      </c>
      <c r="AB5" s="16"/>
      <c r="AC5" s="20"/>
      <c r="AD5" s="21"/>
      <c r="AE5" s="21"/>
      <c r="AF5" s="21"/>
      <c r="AG5" s="40"/>
      <c r="AH5" s="22">
        <f t="shared" ref="AH5:AH16" si="8">SUM(AC5:AG5)</f>
        <v>0</v>
      </c>
    </row>
    <row r="6" spans="1:34" ht="36" customHeight="1" outlineLevel="1" x14ac:dyDescent="0.3">
      <c r="A6" s="140" t="s">
        <v>34</v>
      </c>
      <c r="B6" s="37" t="s">
        <v>45</v>
      </c>
      <c r="C6" s="170">
        <v>82138.318199999994</v>
      </c>
      <c r="D6" s="176">
        <v>107610.55979032283</v>
      </c>
      <c r="E6" s="161"/>
      <c r="F6" s="161"/>
      <c r="G6" s="230">
        <f t="shared" ref="G6:G54" si="9">E6-I6</f>
        <v>0</v>
      </c>
      <c r="H6" s="10" t="e">
        <f t="shared" si="0"/>
        <v>#DIV/0!</v>
      </c>
      <c r="I6" s="212"/>
      <c r="J6" s="98"/>
      <c r="K6" s="17"/>
      <c r="L6" s="3"/>
      <c r="M6" s="3"/>
      <c r="N6" s="133"/>
      <c r="O6" s="212"/>
      <c r="P6" s="366">
        <f t="shared" ref="P6:P54" si="10">I6-O6</f>
        <v>0</v>
      </c>
      <c r="Q6" s="230">
        <f t="shared" si="1"/>
        <v>-82138.318199999994</v>
      </c>
      <c r="R6" s="10">
        <f t="shared" si="2"/>
        <v>-1</v>
      </c>
      <c r="S6" s="230">
        <f t="shared" si="3"/>
        <v>-107610.55979032283</v>
      </c>
      <c r="T6" s="32">
        <f t="shared" si="4"/>
        <v>-1</v>
      </c>
      <c r="U6" s="569">
        <f t="shared" ref="U6:U54" si="11">P6-D6</f>
        <v>-107610.55979032283</v>
      </c>
      <c r="V6" s="10">
        <f t="shared" ref="V6:V54" si="12">P6/D6-1</f>
        <v>-1</v>
      </c>
      <c r="W6" s="167"/>
      <c r="X6" s="172"/>
      <c r="Y6" s="181">
        <f t="shared" si="5"/>
        <v>0</v>
      </c>
      <c r="Z6" s="230">
        <f t="shared" si="6"/>
        <v>-107610.55979032283</v>
      </c>
      <c r="AA6" s="10">
        <f t="shared" si="7"/>
        <v>-1</v>
      </c>
      <c r="AB6" s="16"/>
      <c r="AC6" s="19"/>
      <c r="AD6" s="17"/>
      <c r="AE6" s="17"/>
      <c r="AF6" s="17"/>
      <c r="AG6" s="41"/>
      <c r="AH6" s="18">
        <f t="shared" si="8"/>
        <v>0</v>
      </c>
    </row>
    <row r="7" spans="1:34" ht="36" customHeight="1" outlineLevel="1" x14ac:dyDescent="0.3">
      <c r="A7" s="140" t="s">
        <v>46</v>
      </c>
      <c r="B7" s="37" t="s">
        <v>47</v>
      </c>
      <c r="C7" s="170">
        <v>42398.660199999998</v>
      </c>
      <c r="D7" s="176">
        <v>50000</v>
      </c>
      <c r="E7" s="161"/>
      <c r="F7" s="161"/>
      <c r="G7" s="230">
        <f t="shared" si="9"/>
        <v>-62500</v>
      </c>
      <c r="H7" s="10">
        <f t="shared" si="0"/>
        <v>-1</v>
      </c>
      <c r="I7" s="212">
        <v>62500</v>
      </c>
      <c r="J7" s="98"/>
      <c r="K7" s="17"/>
      <c r="L7" s="3"/>
      <c r="M7" s="3"/>
      <c r="N7" s="133"/>
      <c r="O7" s="212"/>
      <c r="P7" s="366">
        <f t="shared" si="10"/>
        <v>62500</v>
      </c>
      <c r="Q7" s="230">
        <f t="shared" si="1"/>
        <v>20101.339800000002</v>
      </c>
      <c r="R7" s="10">
        <f t="shared" si="2"/>
        <v>0.47410318404353746</v>
      </c>
      <c r="S7" s="230">
        <f t="shared" si="3"/>
        <v>12500</v>
      </c>
      <c r="T7" s="32">
        <f t="shared" si="4"/>
        <v>0.25</v>
      </c>
      <c r="U7" s="569">
        <f t="shared" si="11"/>
        <v>12500</v>
      </c>
      <c r="V7" s="10">
        <f t="shared" si="12"/>
        <v>0.25</v>
      </c>
      <c r="W7" s="167"/>
      <c r="X7" s="172"/>
      <c r="Y7" s="181">
        <f t="shared" si="5"/>
        <v>62500</v>
      </c>
      <c r="Z7" s="230">
        <f t="shared" si="6"/>
        <v>12500</v>
      </c>
      <c r="AA7" s="10">
        <f t="shared" si="7"/>
        <v>0.25</v>
      </c>
      <c r="AB7" s="16"/>
      <c r="AC7" s="19"/>
      <c r="AD7" s="17"/>
      <c r="AE7" s="17"/>
      <c r="AF7" s="17"/>
      <c r="AG7" s="41"/>
      <c r="AH7" s="18">
        <f t="shared" si="8"/>
        <v>0</v>
      </c>
    </row>
    <row r="8" spans="1:34" ht="36" customHeight="1" outlineLevel="1" x14ac:dyDescent="0.3">
      <c r="A8" s="140" t="s">
        <v>46</v>
      </c>
      <c r="B8" s="37" t="s">
        <v>195</v>
      </c>
      <c r="C8" s="197">
        <v>82785.868600000002</v>
      </c>
      <c r="D8" s="176">
        <v>85335.672778721157</v>
      </c>
      <c r="E8" s="161"/>
      <c r="F8" s="161"/>
      <c r="G8" s="230">
        <f t="shared" si="9"/>
        <v>0</v>
      </c>
      <c r="H8" s="10" t="e">
        <f t="shared" si="0"/>
        <v>#DIV/0!</v>
      </c>
      <c r="I8" s="212"/>
      <c r="J8" s="98"/>
      <c r="K8" s="17"/>
      <c r="L8" s="3"/>
      <c r="M8" s="3"/>
      <c r="N8" s="133"/>
      <c r="O8" s="212"/>
      <c r="P8" s="366">
        <f t="shared" si="10"/>
        <v>0</v>
      </c>
      <c r="Q8" s="230">
        <f t="shared" si="1"/>
        <v>-82785.868600000002</v>
      </c>
      <c r="R8" s="10">
        <f t="shared" si="2"/>
        <v>-1</v>
      </c>
      <c r="S8" s="230">
        <f t="shared" si="3"/>
        <v>-85335.672778721157</v>
      </c>
      <c r="T8" s="32">
        <f t="shared" si="4"/>
        <v>-1</v>
      </c>
      <c r="U8" s="569">
        <f t="shared" si="11"/>
        <v>-85335.672778721157</v>
      </c>
      <c r="V8" s="10">
        <f t="shared" si="12"/>
        <v>-1</v>
      </c>
      <c r="W8" s="167"/>
      <c r="X8" s="172"/>
      <c r="Y8" s="181">
        <f t="shared" si="5"/>
        <v>0</v>
      </c>
      <c r="Z8" s="230">
        <f t="shared" si="6"/>
        <v>-85335.672778721157</v>
      </c>
      <c r="AA8" s="10">
        <f t="shared" si="7"/>
        <v>-1</v>
      </c>
      <c r="AB8" s="16"/>
      <c r="AC8" s="19"/>
      <c r="AD8" s="17"/>
      <c r="AE8" s="17"/>
      <c r="AF8" s="17"/>
      <c r="AG8" s="17"/>
      <c r="AH8" s="18">
        <f t="shared" si="8"/>
        <v>0</v>
      </c>
    </row>
    <row r="9" spans="1:34" ht="36" customHeight="1" outlineLevel="1" x14ac:dyDescent="0.3">
      <c r="A9" s="142" t="s">
        <v>49</v>
      </c>
      <c r="B9" s="44" t="s">
        <v>197</v>
      </c>
      <c r="C9" s="198">
        <v>16613.649700000002</v>
      </c>
      <c r="D9" s="177">
        <v>15000</v>
      </c>
      <c r="E9" s="184"/>
      <c r="F9" s="184"/>
      <c r="G9" s="230">
        <f t="shared" si="9"/>
        <v>-17250</v>
      </c>
      <c r="H9" s="10">
        <f t="shared" si="0"/>
        <v>-1</v>
      </c>
      <c r="I9" s="213">
        <v>17250</v>
      </c>
      <c r="J9" s="110"/>
      <c r="K9" s="25"/>
      <c r="L9" s="46"/>
      <c r="M9" s="46"/>
      <c r="N9" s="154"/>
      <c r="O9" s="213"/>
      <c r="P9" s="367">
        <f t="shared" si="10"/>
        <v>17250</v>
      </c>
      <c r="Q9" s="230">
        <f t="shared" si="1"/>
        <v>636.35029999999824</v>
      </c>
      <c r="R9" s="10">
        <f t="shared" si="2"/>
        <v>3.8302860087389368E-2</v>
      </c>
      <c r="S9" s="230">
        <f t="shared" si="3"/>
        <v>2250</v>
      </c>
      <c r="T9" s="32">
        <f t="shared" si="4"/>
        <v>0.14999999999999991</v>
      </c>
      <c r="U9" s="569">
        <f t="shared" si="11"/>
        <v>2250</v>
      </c>
      <c r="V9" s="10">
        <f t="shared" si="12"/>
        <v>0.14999999999999991</v>
      </c>
      <c r="W9" s="168"/>
      <c r="X9" s="173"/>
      <c r="Y9" s="181">
        <f t="shared" si="5"/>
        <v>17250</v>
      </c>
      <c r="Z9" s="230">
        <f t="shared" si="6"/>
        <v>2250</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67013.619000000006</v>
      </c>
      <c r="D10" s="178">
        <v>82648.549610338057</v>
      </c>
      <c r="E10" s="162"/>
      <c r="F10" s="162"/>
      <c r="G10" s="274">
        <f t="shared" si="9"/>
        <v>0</v>
      </c>
      <c r="H10" s="12" t="e">
        <f t="shared" si="0"/>
        <v>#DIV/0!</v>
      </c>
      <c r="I10" s="214"/>
      <c r="J10" s="109"/>
      <c r="K10" s="117"/>
      <c r="L10" s="11"/>
      <c r="M10" s="11"/>
      <c r="N10" s="155"/>
      <c r="O10" s="214"/>
      <c r="P10" s="368">
        <f t="shared" si="10"/>
        <v>0</v>
      </c>
      <c r="Q10" s="274">
        <f t="shared" si="1"/>
        <v>-67013.619000000006</v>
      </c>
      <c r="R10" s="12">
        <f t="shared" si="2"/>
        <v>-1</v>
      </c>
      <c r="S10" s="274">
        <f t="shared" si="3"/>
        <v>-82648.549610338057</v>
      </c>
      <c r="T10" s="33">
        <f t="shared" si="4"/>
        <v>-1</v>
      </c>
      <c r="U10" s="570">
        <f t="shared" si="11"/>
        <v>-82648.549610338057</v>
      </c>
      <c r="V10" s="12">
        <f t="shared" si="12"/>
        <v>-1</v>
      </c>
      <c r="W10" s="169"/>
      <c r="X10" s="174"/>
      <c r="Y10" s="193">
        <f t="shared" si="5"/>
        <v>0</v>
      </c>
      <c r="Z10" s="274">
        <f t="shared" si="6"/>
        <v>-82648.549610338057</v>
      </c>
      <c r="AA10" s="12">
        <f t="shared" si="7"/>
        <v>-1</v>
      </c>
      <c r="AB10" s="16"/>
      <c r="AC10" s="24"/>
      <c r="AD10" s="25"/>
      <c r="AE10" s="25"/>
      <c r="AF10" s="25"/>
      <c r="AG10" s="42"/>
      <c r="AH10" s="23">
        <f t="shared" si="8"/>
        <v>0</v>
      </c>
    </row>
    <row r="11" spans="1:34" ht="36" customHeight="1" outlineLevel="1" x14ac:dyDescent="0.3">
      <c r="A11" s="99" t="s">
        <v>52</v>
      </c>
      <c r="B11" s="107" t="s">
        <v>53</v>
      </c>
      <c r="C11" s="200">
        <v>1982087.6913999999</v>
      </c>
      <c r="D11" s="175">
        <v>2492918.0225235014</v>
      </c>
      <c r="E11" s="240"/>
      <c r="F11" s="240"/>
      <c r="G11" s="276">
        <f t="shared" si="9"/>
        <v>-2243626.2202491001</v>
      </c>
      <c r="H11" s="45">
        <f t="shared" si="0"/>
        <v>-1</v>
      </c>
      <c r="I11" s="233">
        <v>2243626.2202491001</v>
      </c>
      <c r="J11" s="128"/>
      <c r="K11" s="131"/>
      <c r="L11" s="131"/>
      <c r="M11" s="131"/>
      <c r="N11" s="281"/>
      <c r="O11" s="233"/>
      <c r="P11" s="369">
        <f t="shared" si="10"/>
        <v>2243626.2202491001</v>
      </c>
      <c r="Q11" s="276">
        <f t="shared" si="1"/>
        <v>261538.52884910023</v>
      </c>
      <c r="R11" s="45">
        <f t="shared" si="2"/>
        <v>0.13195103828346211</v>
      </c>
      <c r="S11" s="276">
        <f t="shared" si="3"/>
        <v>-249291.8022744013</v>
      </c>
      <c r="T11" s="187">
        <f t="shared" si="4"/>
        <v>-0.10000000000884557</v>
      </c>
      <c r="U11" s="571">
        <f t="shared" si="11"/>
        <v>-249291.8022744013</v>
      </c>
      <c r="V11" s="45">
        <f t="shared" si="12"/>
        <v>-0.10000000000884557</v>
      </c>
      <c r="W11" s="222"/>
      <c r="X11" s="175"/>
      <c r="Y11" s="192">
        <f t="shared" si="5"/>
        <v>2243626.2202491001</v>
      </c>
      <c r="Z11" s="273">
        <f t="shared" si="6"/>
        <v>-249291.8022744013</v>
      </c>
      <c r="AA11" s="9">
        <f t="shared" si="7"/>
        <v>-0.10000000000884557</v>
      </c>
      <c r="AB11" s="16"/>
      <c r="AC11" s="51"/>
      <c r="AD11" s="13"/>
      <c r="AE11" s="13"/>
      <c r="AF11" s="131"/>
      <c r="AG11" s="131"/>
      <c r="AH11" s="129">
        <f t="shared" si="8"/>
        <v>0</v>
      </c>
    </row>
    <row r="12" spans="1:34" ht="36" customHeight="1" outlineLevel="1" x14ac:dyDescent="0.3">
      <c r="A12" s="37" t="s">
        <v>52</v>
      </c>
      <c r="B12" s="105" t="s">
        <v>54</v>
      </c>
      <c r="C12" s="201">
        <v>2841966.9676000001</v>
      </c>
      <c r="D12" s="176">
        <v>3374835.0744900061</v>
      </c>
      <c r="E12" s="161"/>
      <c r="F12" s="161"/>
      <c r="G12" s="230">
        <f t="shared" si="9"/>
        <v>0</v>
      </c>
      <c r="H12" s="10" t="e">
        <f t="shared" si="0"/>
        <v>#DIV/0!</v>
      </c>
      <c r="I12" s="212"/>
      <c r="J12" s="19"/>
      <c r="K12" s="17"/>
      <c r="L12" s="17"/>
      <c r="M12" s="17"/>
      <c r="N12" s="134"/>
      <c r="O12" s="212"/>
      <c r="P12" s="366">
        <f t="shared" si="10"/>
        <v>0</v>
      </c>
      <c r="Q12" s="230">
        <f t="shared" si="1"/>
        <v>-2841966.9676000001</v>
      </c>
      <c r="R12" s="10">
        <f t="shared" si="2"/>
        <v>-1</v>
      </c>
      <c r="S12" s="230">
        <f t="shared" si="3"/>
        <v>-3374835.0744900061</v>
      </c>
      <c r="T12" s="32">
        <f t="shared" si="4"/>
        <v>-1</v>
      </c>
      <c r="U12" s="569">
        <f t="shared" si="11"/>
        <v>-3374835.0744900061</v>
      </c>
      <c r="V12" s="10">
        <f t="shared" si="12"/>
        <v>-1</v>
      </c>
      <c r="W12" s="167"/>
      <c r="X12" s="176"/>
      <c r="Y12" s="181">
        <f t="shared" si="5"/>
        <v>0</v>
      </c>
      <c r="Z12" s="230">
        <f t="shared" si="6"/>
        <v>-3374835.0744900061</v>
      </c>
      <c r="AA12" s="10">
        <f t="shared" si="7"/>
        <v>-1</v>
      </c>
      <c r="AB12" s="16"/>
      <c r="AC12" s="106"/>
      <c r="AD12" s="17"/>
      <c r="AE12" s="17"/>
      <c r="AF12" s="17"/>
      <c r="AG12" s="17"/>
      <c r="AH12" s="22">
        <f t="shared" si="8"/>
        <v>0</v>
      </c>
    </row>
    <row r="13" spans="1:34" ht="36" customHeight="1" outlineLevel="1" x14ac:dyDescent="0.3">
      <c r="A13" s="37" t="s">
        <v>52</v>
      </c>
      <c r="B13" s="105" t="s">
        <v>55</v>
      </c>
      <c r="C13" s="202">
        <v>9941.1209999999992</v>
      </c>
      <c r="D13" s="177">
        <v>30060.459847137819</v>
      </c>
      <c r="E13" s="184"/>
      <c r="F13" s="184"/>
      <c r="G13" s="230">
        <f t="shared" si="9"/>
        <v>0</v>
      </c>
      <c r="H13" s="10" t="e">
        <f t="shared" si="0"/>
        <v>#DIV/0!</v>
      </c>
      <c r="I13" s="213"/>
      <c r="J13" s="19"/>
      <c r="K13" s="17"/>
      <c r="L13" s="17"/>
      <c r="M13" s="17"/>
      <c r="N13" s="134"/>
      <c r="O13" s="213"/>
      <c r="P13" s="367">
        <f t="shared" si="10"/>
        <v>0</v>
      </c>
      <c r="Q13" s="230">
        <f t="shared" si="1"/>
        <v>-9941.1209999999992</v>
      </c>
      <c r="R13" s="10">
        <f t="shared" si="2"/>
        <v>-1</v>
      </c>
      <c r="S13" s="230">
        <f t="shared" si="3"/>
        <v>-30060.459847137819</v>
      </c>
      <c r="T13" s="32">
        <f t="shared" si="4"/>
        <v>-1</v>
      </c>
      <c r="U13" s="569">
        <f t="shared" si="11"/>
        <v>-30060.459847137819</v>
      </c>
      <c r="V13" s="10">
        <f t="shared" si="12"/>
        <v>-1</v>
      </c>
      <c r="W13" s="168"/>
      <c r="X13" s="177"/>
      <c r="Y13" s="181">
        <f t="shared" si="5"/>
        <v>0</v>
      </c>
      <c r="Z13" s="230">
        <f t="shared" si="6"/>
        <v>-30060.459847137819</v>
      </c>
      <c r="AA13" s="10">
        <f t="shared" si="7"/>
        <v>-1</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182302.67300000001</v>
      </c>
      <c r="D15" s="175">
        <v>190136.31804355542</v>
      </c>
      <c r="E15" s="160"/>
      <c r="F15" s="160"/>
      <c r="G15" s="276">
        <f t="shared" si="9"/>
        <v>-199643.13389895001</v>
      </c>
      <c r="H15" s="45">
        <f t="shared" si="0"/>
        <v>-1</v>
      </c>
      <c r="I15" s="233">
        <v>199643.13389895001</v>
      </c>
      <c r="J15" s="26"/>
      <c r="K15" s="27"/>
      <c r="L15" s="27"/>
      <c r="M15" s="27"/>
      <c r="N15" s="135"/>
      <c r="O15" s="233"/>
      <c r="P15" s="369">
        <f t="shared" si="10"/>
        <v>199643.13389895001</v>
      </c>
      <c r="Q15" s="276">
        <f t="shared" si="1"/>
        <v>17340.460898949997</v>
      </c>
      <c r="R15" s="45">
        <f t="shared" si="2"/>
        <v>9.5119071013018086E-2</v>
      </c>
      <c r="S15" s="276">
        <f t="shared" si="3"/>
        <v>9506.8158553945832</v>
      </c>
      <c r="T15" s="187">
        <f t="shared" si="4"/>
        <v>4.9999999753949309E-2</v>
      </c>
      <c r="U15" s="571">
        <f t="shared" si="11"/>
        <v>9506.8158553945832</v>
      </c>
      <c r="V15" s="45">
        <f t="shared" si="12"/>
        <v>4.9999999753949309E-2</v>
      </c>
      <c r="W15" s="222"/>
      <c r="X15" s="175"/>
      <c r="Y15" s="192">
        <f t="shared" si="5"/>
        <v>199643.13389895001</v>
      </c>
      <c r="Z15" s="276">
        <f t="shared" si="6"/>
        <v>9506.8158553945832</v>
      </c>
      <c r="AA15" s="45">
        <f t="shared" si="7"/>
        <v>4.9999999753949309E-2</v>
      </c>
      <c r="AB15" s="16"/>
      <c r="AC15" s="128"/>
      <c r="AD15" s="8"/>
      <c r="AE15" s="8"/>
      <c r="AF15" s="8"/>
      <c r="AG15" s="8"/>
      <c r="AH15" s="129">
        <f t="shared" si="8"/>
        <v>0</v>
      </c>
    </row>
    <row r="16" spans="1:34" ht="36" customHeight="1" outlineLevel="1" thickBot="1" x14ac:dyDescent="0.35">
      <c r="A16" s="95" t="s">
        <v>57</v>
      </c>
      <c r="B16" s="111" t="s">
        <v>59</v>
      </c>
      <c r="C16" s="204">
        <v>388696.88429999998</v>
      </c>
      <c r="D16" s="179">
        <v>358262.69298734225</v>
      </c>
      <c r="E16" s="242"/>
      <c r="F16" s="242"/>
      <c r="G16" s="274">
        <f t="shared" si="9"/>
        <v>0</v>
      </c>
      <c r="H16" s="12" t="e">
        <f t="shared" si="0"/>
        <v>#DIV/0!</v>
      </c>
      <c r="I16" s="234"/>
      <c r="J16" s="19"/>
      <c r="K16" s="17"/>
      <c r="L16" s="17"/>
      <c r="M16" s="17"/>
      <c r="N16" s="134"/>
      <c r="O16" s="234"/>
      <c r="P16" s="370">
        <f t="shared" si="10"/>
        <v>0</v>
      </c>
      <c r="Q16" s="274">
        <f t="shared" si="1"/>
        <v>-388696.88429999998</v>
      </c>
      <c r="R16" s="12">
        <f t="shared" si="2"/>
        <v>-1</v>
      </c>
      <c r="S16" s="274">
        <f t="shared" si="3"/>
        <v>-358262.69298734225</v>
      </c>
      <c r="T16" s="33">
        <f t="shared" si="4"/>
        <v>-1</v>
      </c>
      <c r="U16" s="570">
        <f t="shared" si="11"/>
        <v>-358262.69298734225</v>
      </c>
      <c r="V16" s="12">
        <f t="shared" si="12"/>
        <v>-1</v>
      </c>
      <c r="W16" s="241"/>
      <c r="X16" s="179"/>
      <c r="Y16" s="181">
        <f t="shared" si="5"/>
        <v>0</v>
      </c>
      <c r="Z16" s="295">
        <f t="shared" si="6"/>
        <v>-358262.69298734225</v>
      </c>
      <c r="AA16" s="47">
        <f t="shared" si="7"/>
        <v>-1</v>
      </c>
      <c r="AB16" s="16"/>
      <c r="AC16" s="121"/>
      <c r="AD16" s="11"/>
      <c r="AE16" s="11"/>
      <c r="AF16" s="11"/>
      <c r="AG16" s="11"/>
      <c r="AH16" s="119">
        <f t="shared" si="8"/>
        <v>0</v>
      </c>
    </row>
    <row r="17" spans="1:37" ht="36" customHeight="1" thickBot="1" x14ac:dyDescent="0.35">
      <c r="A17" s="891" t="s">
        <v>200</v>
      </c>
      <c r="B17" s="902"/>
      <c r="C17" s="164">
        <f>SUM(C5:C16)</f>
        <v>5812342.4626000002</v>
      </c>
      <c r="D17" s="191">
        <f>SUM(D5:D16)</f>
        <v>6899649.2616256224</v>
      </c>
      <c r="E17" s="164">
        <f>SUM(E5:E16)</f>
        <v>0</v>
      </c>
      <c r="F17" s="208">
        <f>SUM(F5:F16)</f>
        <v>0</v>
      </c>
      <c r="G17" s="291">
        <f t="shared" si="9"/>
        <v>-2669713.8392280503</v>
      </c>
      <c r="H17" s="292">
        <f t="shared" si="0"/>
        <v>-1</v>
      </c>
      <c r="I17" s="215">
        <f>SUM(I5:I16)</f>
        <v>2669713.8392280503</v>
      </c>
      <c r="J17" s="28"/>
      <c r="K17" s="7"/>
      <c r="L17" s="7"/>
      <c r="M17" s="7"/>
      <c r="N17" s="53"/>
      <c r="O17" s="215">
        <f>SUM(O5:O16)</f>
        <v>0</v>
      </c>
      <c r="P17" s="381">
        <f>I17-O17</f>
        <v>2669713.8392280503</v>
      </c>
      <c r="Q17" s="277">
        <f t="shared" si="1"/>
        <v>-3142628.6233719499</v>
      </c>
      <c r="R17" s="152">
        <f t="shared" si="2"/>
        <v>-0.54068194425800864</v>
      </c>
      <c r="S17" s="277">
        <f t="shared" si="3"/>
        <v>-4229935.4223975725</v>
      </c>
      <c r="T17" s="226">
        <f t="shared" si="4"/>
        <v>-0.61306528230696755</v>
      </c>
      <c r="U17" s="564">
        <f>P17-D17</f>
        <v>-4229935.4223975725</v>
      </c>
      <c r="V17" s="558">
        <f t="shared" si="12"/>
        <v>-0.61306528230696755</v>
      </c>
      <c r="W17" s="35"/>
      <c r="X17" s="165">
        <f>SUM(X5:X16)</f>
        <v>0</v>
      </c>
      <c r="Y17" s="165">
        <f t="shared" si="5"/>
        <v>2669713.8392280503</v>
      </c>
      <c r="Z17" s="291">
        <f t="shared" si="6"/>
        <v>-4229935.4223975725</v>
      </c>
      <c r="AA17" s="292">
        <f t="shared" si="7"/>
        <v>-0.61306528230696755</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75619.863500000007</v>
      </c>
      <c r="D18" s="205">
        <v>100126.00000000004</v>
      </c>
      <c r="E18" s="196"/>
      <c r="F18" s="183"/>
      <c r="G18" s="273">
        <f t="shared" si="9"/>
        <v>0</v>
      </c>
      <c r="H18" s="9" t="e">
        <f t="shared" si="0"/>
        <v>#DIV/0!</v>
      </c>
      <c r="I18" s="211"/>
      <c r="J18" s="51"/>
      <c r="K18" s="131"/>
      <c r="L18" s="8"/>
      <c r="M18" s="8"/>
      <c r="N18" s="153"/>
      <c r="O18" s="216"/>
      <c r="P18" s="374">
        <f t="shared" si="10"/>
        <v>0</v>
      </c>
      <c r="Q18" s="273">
        <f t="shared" si="1"/>
        <v>-75619.863500000007</v>
      </c>
      <c r="R18" s="9">
        <f t="shared" si="2"/>
        <v>-1</v>
      </c>
      <c r="S18" s="273">
        <f t="shared" si="3"/>
        <v>-100126.00000000004</v>
      </c>
      <c r="T18" s="31">
        <f t="shared" si="4"/>
        <v>-1</v>
      </c>
      <c r="U18" s="568">
        <f t="shared" si="11"/>
        <v>-100126.00000000004</v>
      </c>
      <c r="V18" s="9">
        <f t="shared" si="12"/>
        <v>-1</v>
      </c>
      <c r="W18" s="166"/>
      <c r="X18" s="171"/>
      <c r="Y18" s="181">
        <f t="shared" si="5"/>
        <v>0</v>
      </c>
      <c r="Z18" s="273">
        <f t="shared" si="6"/>
        <v>-100126.00000000004</v>
      </c>
      <c r="AA18" s="9">
        <f t="shared" si="7"/>
        <v>-1</v>
      </c>
      <c r="AB18" s="16"/>
      <c r="AC18" s="128"/>
      <c r="AD18" s="131"/>
      <c r="AE18" s="131"/>
      <c r="AF18" s="131"/>
      <c r="AG18" s="52"/>
      <c r="AH18" s="129">
        <f t="shared" ref="AH18:AH37" si="14">SUM(AC18:AG18)</f>
        <v>0</v>
      </c>
    </row>
    <row r="19" spans="1:37" ht="36" customHeight="1" outlineLevel="1" x14ac:dyDescent="0.3">
      <c r="A19" s="140" t="s">
        <v>49</v>
      </c>
      <c r="B19" s="37" t="s">
        <v>61</v>
      </c>
      <c r="C19" s="181">
        <v>193322.8983</v>
      </c>
      <c r="D19" s="170">
        <v>0</v>
      </c>
      <c r="E19" s="176"/>
      <c r="F19" s="161"/>
      <c r="G19" s="230">
        <f t="shared" si="9"/>
        <v>0</v>
      </c>
      <c r="H19" s="10" t="e">
        <f t="shared" si="0"/>
        <v>#DIV/0!</v>
      </c>
      <c r="I19" s="212"/>
      <c r="J19" s="98"/>
      <c r="K19" s="17"/>
      <c r="L19" s="3"/>
      <c r="M19" s="3"/>
      <c r="N19" s="133"/>
      <c r="O19" s="212"/>
      <c r="P19" s="366">
        <f t="shared" si="10"/>
        <v>0</v>
      </c>
      <c r="Q19" s="230">
        <f t="shared" si="1"/>
        <v>-193322.8983</v>
      </c>
      <c r="R19" s="10">
        <f t="shared" si="2"/>
        <v>-1</v>
      </c>
      <c r="S19" s="230">
        <f t="shared" si="3"/>
        <v>0</v>
      </c>
      <c r="T19" s="32" t="e">
        <f t="shared" si="4"/>
        <v>#DIV/0!</v>
      </c>
      <c r="U19" s="569">
        <f t="shared" si="11"/>
        <v>0</v>
      </c>
      <c r="V19" s="10" t="e">
        <f t="shared" si="12"/>
        <v>#DIV/0!</v>
      </c>
      <c r="W19" s="167"/>
      <c r="X19" s="172"/>
      <c r="Y19" s="181">
        <f t="shared" si="5"/>
        <v>0</v>
      </c>
      <c r="Z19" s="230">
        <f t="shared" si="6"/>
        <v>0</v>
      </c>
      <c r="AA19" s="10" t="e">
        <f t="shared" si="7"/>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c r="E20" s="176"/>
      <c r="F20" s="161"/>
      <c r="G20" s="230">
        <f t="shared" si="9"/>
        <v>0</v>
      </c>
      <c r="H20" s="10" t="e">
        <f t="shared" si="0"/>
        <v>#DIV/0!</v>
      </c>
      <c r="I20" s="212"/>
      <c r="J20" s="98"/>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6427.9603999999999</v>
      </c>
      <c r="D21" s="170">
        <v>13919.054511797849</v>
      </c>
      <c r="E21" s="176"/>
      <c r="F21" s="161"/>
      <c r="G21" s="230">
        <f t="shared" si="9"/>
        <v>0</v>
      </c>
      <c r="H21" s="10" t="e">
        <f t="shared" si="0"/>
        <v>#DIV/0!</v>
      </c>
      <c r="I21" s="212"/>
      <c r="J21" s="98"/>
      <c r="K21" s="17"/>
      <c r="L21" s="3"/>
      <c r="M21" s="3"/>
      <c r="N21" s="133"/>
      <c r="O21" s="212"/>
      <c r="P21" s="366">
        <f t="shared" si="10"/>
        <v>0</v>
      </c>
      <c r="Q21" s="230">
        <f t="shared" si="1"/>
        <v>-6427.9603999999999</v>
      </c>
      <c r="R21" s="10">
        <f t="shared" si="2"/>
        <v>-1</v>
      </c>
      <c r="S21" s="230">
        <f t="shared" si="3"/>
        <v>-13919.054511797849</v>
      </c>
      <c r="T21" s="32">
        <f t="shared" si="4"/>
        <v>-1</v>
      </c>
      <c r="U21" s="569">
        <f t="shared" si="11"/>
        <v>-13919.054511797849</v>
      </c>
      <c r="V21" s="10">
        <f t="shared" si="12"/>
        <v>-1</v>
      </c>
      <c r="W21" s="167"/>
      <c r="X21" s="172"/>
      <c r="Y21" s="181">
        <f t="shared" si="5"/>
        <v>0</v>
      </c>
      <c r="Z21" s="230">
        <f t="shared" si="6"/>
        <v>-13919.054511797849</v>
      </c>
      <c r="AA21" s="10">
        <f t="shared" si="7"/>
        <v>-1</v>
      </c>
      <c r="AB21" s="16"/>
      <c r="AC21" s="19"/>
      <c r="AD21" s="17"/>
      <c r="AE21" s="17"/>
      <c r="AF21" s="17"/>
      <c r="AG21" s="41"/>
      <c r="AH21" s="18">
        <f t="shared" si="14"/>
        <v>0</v>
      </c>
    </row>
    <row r="22" spans="1:37" ht="36" customHeight="1" outlineLevel="1" x14ac:dyDescent="0.3">
      <c r="A22" s="140" t="s">
        <v>34</v>
      </c>
      <c r="B22" s="37" t="s">
        <v>65</v>
      </c>
      <c r="C22" s="181">
        <v>9963.4192999999996</v>
      </c>
      <c r="D22" s="170">
        <v>31621.703121266903</v>
      </c>
      <c r="E22" s="176"/>
      <c r="F22" s="161"/>
      <c r="G22" s="230">
        <f t="shared" si="9"/>
        <v>0</v>
      </c>
      <c r="H22" s="10" t="e">
        <f t="shared" si="0"/>
        <v>#DIV/0!</v>
      </c>
      <c r="I22" s="212"/>
      <c r="J22" s="98"/>
      <c r="K22" s="17"/>
      <c r="L22" s="3"/>
      <c r="M22" s="3"/>
      <c r="N22" s="133"/>
      <c r="O22" s="212"/>
      <c r="P22" s="366">
        <f t="shared" si="10"/>
        <v>0</v>
      </c>
      <c r="Q22" s="230">
        <f t="shared" si="1"/>
        <v>-9963.4192999999996</v>
      </c>
      <c r="R22" s="10">
        <f t="shared" si="2"/>
        <v>-1</v>
      </c>
      <c r="S22" s="230">
        <f t="shared" si="3"/>
        <v>-31621.703121266903</v>
      </c>
      <c r="T22" s="32">
        <f t="shared" si="4"/>
        <v>-1</v>
      </c>
      <c r="U22" s="569">
        <f t="shared" si="11"/>
        <v>-31621.703121266903</v>
      </c>
      <c r="V22" s="10">
        <f t="shared" si="12"/>
        <v>-1</v>
      </c>
      <c r="W22" s="167"/>
      <c r="X22" s="172"/>
      <c r="Y22" s="181">
        <f t="shared" si="5"/>
        <v>0</v>
      </c>
      <c r="Z22" s="230">
        <f t="shared" si="6"/>
        <v>-31621.703121266903</v>
      </c>
      <c r="AA22" s="10">
        <f t="shared" si="7"/>
        <v>-1</v>
      </c>
      <c r="AB22" s="16"/>
      <c r="AC22" s="19"/>
      <c r="AD22" s="17"/>
      <c r="AE22" s="17"/>
      <c r="AF22" s="17"/>
      <c r="AG22" s="41"/>
      <c r="AH22" s="18">
        <f t="shared" si="14"/>
        <v>0</v>
      </c>
    </row>
    <row r="23" spans="1:37" ht="36" customHeight="1" outlineLevel="1" thickBot="1" x14ac:dyDescent="0.35">
      <c r="A23" s="37" t="s">
        <v>34</v>
      </c>
      <c r="B23" s="37" t="s">
        <v>66</v>
      </c>
      <c r="C23" s="181">
        <v>358921.81959999999</v>
      </c>
      <c r="D23" s="170">
        <v>509065.69872435118</v>
      </c>
      <c r="E23" s="176"/>
      <c r="F23" s="161"/>
      <c r="G23" s="230">
        <f t="shared" si="9"/>
        <v>0</v>
      </c>
      <c r="H23" s="10" t="e">
        <f t="shared" si="0"/>
        <v>#DIV/0!</v>
      </c>
      <c r="I23" s="212"/>
      <c r="J23" s="109"/>
      <c r="K23" s="117"/>
      <c r="L23" s="11"/>
      <c r="M23" s="11"/>
      <c r="N23" s="155"/>
      <c r="O23" s="212"/>
      <c r="P23" s="366">
        <f t="shared" si="10"/>
        <v>0</v>
      </c>
      <c r="Q23" s="230">
        <f t="shared" si="1"/>
        <v>-358921.81959999999</v>
      </c>
      <c r="R23" s="10">
        <f t="shared" si="2"/>
        <v>-1</v>
      </c>
      <c r="S23" s="230">
        <f t="shared" si="3"/>
        <v>-509065.69872435118</v>
      </c>
      <c r="T23" s="32">
        <f t="shared" si="4"/>
        <v>-1</v>
      </c>
      <c r="U23" s="569">
        <f t="shared" si="11"/>
        <v>-509065.69872435118</v>
      </c>
      <c r="V23" s="10">
        <f t="shared" si="12"/>
        <v>-1</v>
      </c>
      <c r="W23" s="167"/>
      <c r="X23" s="172"/>
      <c r="Y23" s="181">
        <f t="shared" si="5"/>
        <v>0</v>
      </c>
      <c r="Z23" s="230">
        <f t="shared" si="6"/>
        <v>-509065.69872435118</v>
      </c>
      <c r="AA23" s="10">
        <f t="shared" si="7"/>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c r="J24" s="109"/>
      <c r="K24" s="117"/>
      <c r="L24" s="11"/>
      <c r="M24" s="11"/>
      <c r="N24" s="155"/>
      <c r="O24" s="296"/>
      <c r="P24" s="372">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353924.44510000001</v>
      </c>
      <c r="D25" s="181">
        <v>298605.7697623194</v>
      </c>
      <c r="E25" s="237"/>
      <c r="F25" s="314"/>
      <c r="G25" s="230">
        <f>E25-I25</f>
        <v>0</v>
      </c>
      <c r="H25" s="10" t="e">
        <f>E25/I25-1</f>
        <v>#DIV/0!</v>
      </c>
      <c r="I25" s="218"/>
      <c r="J25" s="19"/>
      <c r="K25" s="17"/>
      <c r="L25" s="17"/>
      <c r="M25" s="17"/>
      <c r="N25" s="134"/>
      <c r="O25" s="243"/>
      <c r="P25" s="383">
        <f t="shared" si="10"/>
        <v>0</v>
      </c>
      <c r="Q25" s="276">
        <f t="shared" si="1"/>
        <v>-353924.44510000001</v>
      </c>
      <c r="R25" s="45">
        <f t="shared" si="2"/>
        <v>-1</v>
      </c>
      <c r="S25" s="276">
        <f t="shared" si="3"/>
        <v>-298605.7697623194</v>
      </c>
      <c r="T25" s="187">
        <f t="shared" si="4"/>
        <v>-1</v>
      </c>
      <c r="U25" s="571">
        <f t="shared" si="11"/>
        <v>-298605.7697623194</v>
      </c>
      <c r="V25" s="45">
        <f t="shared" si="12"/>
        <v>-1</v>
      </c>
      <c r="W25" s="167"/>
      <c r="X25" s="181"/>
      <c r="Y25" s="181">
        <f t="shared" si="5"/>
        <v>0</v>
      </c>
      <c r="Z25" s="273">
        <f t="shared" si="6"/>
        <v>-298605.7697623194</v>
      </c>
      <c r="AA25" s="9">
        <f t="shared" si="7"/>
        <v>-1</v>
      </c>
      <c r="AB25" s="16"/>
      <c r="AC25" s="313"/>
      <c r="AD25" s="131"/>
      <c r="AE25" s="8"/>
      <c r="AF25" s="13"/>
      <c r="AG25" s="34"/>
      <c r="AH25" s="129">
        <f t="shared" si="14"/>
        <v>0</v>
      </c>
    </row>
    <row r="26" spans="1:37" ht="36" customHeight="1" outlineLevel="1" x14ac:dyDescent="0.3">
      <c r="A26" s="141" t="s">
        <v>52</v>
      </c>
      <c r="B26" s="143" t="s">
        <v>205</v>
      </c>
      <c r="C26" s="200">
        <v>7509888.6562999999</v>
      </c>
      <c r="D26" s="180">
        <v>6480735.8465585103</v>
      </c>
      <c r="E26" s="237"/>
      <c r="F26" s="240"/>
      <c r="G26" s="276">
        <f t="shared" si="9"/>
        <v>0</v>
      </c>
      <c r="H26" s="45" t="e">
        <f t="shared" si="0"/>
        <v>#DIV/0!</v>
      </c>
      <c r="I26" s="218"/>
      <c r="J26" s="19"/>
      <c r="K26" s="17"/>
      <c r="L26" s="17"/>
      <c r="M26" s="17"/>
      <c r="N26" s="134"/>
      <c r="O26" s="218"/>
      <c r="P26" s="218">
        <f t="shared" si="10"/>
        <v>0</v>
      </c>
      <c r="Q26" s="276">
        <f t="shared" si="1"/>
        <v>-7509888.6562999999</v>
      </c>
      <c r="R26" s="45">
        <f t="shared" si="2"/>
        <v>-1</v>
      </c>
      <c r="S26" s="276">
        <f t="shared" si="3"/>
        <v>-6480735.8465585103</v>
      </c>
      <c r="T26" s="187">
        <f t="shared" si="4"/>
        <v>-1</v>
      </c>
      <c r="U26" s="571">
        <f t="shared" si="11"/>
        <v>-6480735.8465585103</v>
      </c>
      <c r="V26" s="45">
        <f t="shared" si="12"/>
        <v>-1</v>
      </c>
      <c r="W26" s="222"/>
      <c r="X26" s="180"/>
      <c r="Y26" s="181">
        <f t="shared" si="5"/>
        <v>0</v>
      </c>
      <c r="Z26" s="276">
        <f t="shared" si="6"/>
        <v>-6480735.8465585103</v>
      </c>
      <c r="AA26" s="45">
        <f t="shared" si="7"/>
        <v>-1</v>
      </c>
      <c r="AB26" s="16"/>
      <c r="AC26" s="26"/>
      <c r="AD26" s="27"/>
      <c r="AE26" s="27"/>
      <c r="AF26" s="27"/>
      <c r="AG26" s="43"/>
      <c r="AH26" s="22">
        <f t="shared" si="14"/>
        <v>0</v>
      </c>
    </row>
    <row r="27" spans="1:37" ht="36" customHeight="1" outlineLevel="1" x14ac:dyDescent="0.3">
      <c r="A27" s="140" t="s">
        <v>52</v>
      </c>
      <c r="B27" s="144" t="s">
        <v>72</v>
      </c>
      <c r="C27" s="201">
        <v>1806486.6624</v>
      </c>
      <c r="D27" s="181">
        <v>1071961.696262294</v>
      </c>
      <c r="E27" s="181"/>
      <c r="F27" s="201"/>
      <c r="G27" s="230">
        <f t="shared" si="9"/>
        <v>0</v>
      </c>
      <c r="H27" s="10" t="e">
        <f t="shared" si="0"/>
        <v>#DIV/0!</v>
      </c>
      <c r="I27" s="217"/>
      <c r="J27" s="19"/>
      <c r="K27" s="17"/>
      <c r="L27" s="17"/>
      <c r="M27" s="17"/>
      <c r="N27" s="134"/>
      <c r="O27" s="239"/>
      <c r="P27" s="239">
        <f t="shared" si="10"/>
        <v>0</v>
      </c>
      <c r="Q27" s="230">
        <f t="shared" si="1"/>
        <v>-1806486.6624</v>
      </c>
      <c r="R27" s="10">
        <f t="shared" si="2"/>
        <v>-1</v>
      </c>
      <c r="S27" s="230">
        <f t="shared" si="3"/>
        <v>-1071961.696262294</v>
      </c>
      <c r="T27" s="32">
        <f t="shared" si="4"/>
        <v>-1</v>
      </c>
      <c r="U27" s="569">
        <f t="shared" si="11"/>
        <v>-1071961.696262294</v>
      </c>
      <c r="V27" s="10">
        <f t="shared" si="12"/>
        <v>-1</v>
      </c>
      <c r="W27" s="222"/>
      <c r="X27" s="181"/>
      <c r="Y27" s="181">
        <f t="shared" si="5"/>
        <v>0</v>
      </c>
      <c r="Z27" s="230">
        <f t="shared" si="6"/>
        <v>-1071961.696262294</v>
      </c>
      <c r="AA27" s="10">
        <f t="shared" si="7"/>
        <v>-1</v>
      </c>
      <c r="AB27" s="16"/>
      <c r="AC27" s="50"/>
      <c r="AD27" s="17"/>
      <c r="AE27" s="17"/>
      <c r="AF27" s="14"/>
      <c r="AG27" s="41"/>
      <c r="AH27" s="18">
        <f t="shared" si="14"/>
        <v>0</v>
      </c>
    </row>
    <row r="28" spans="1:37" ht="36" customHeight="1" outlineLevel="1" x14ac:dyDescent="0.3">
      <c r="A28" s="140" t="s">
        <v>52</v>
      </c>
      <c r="B28" s="144" t="s">
        <v>73</v>
      </c>
      <c r="C28" s="201">
        <v>30238.75</v>
      </c>
      <c r="D28" s="181">
        <v>17169.07202881153</v>
      </c>
      <c r="E28" s="181"/>
      <c r="F28" s="201"/>
      <c r="G28" s="230">
        <f t="shared" si="9"/>
        <v>0</v>
      </c>
      <c r="H28" s="10" t="e">
        <f t="shared" si="0"/>
        <v>#DIV/0!</v>
      </c>
      <c r="I28" s="217"/>
      <c r="J28" s="19"/>
      <c r="K28" s="17"/>
      <c r="L28" s="17"/>
      <c r="M28" s="17"/>
      <c r="N28" s="134"/>
      <c r="O28" s="239"/>
      <c r="P28" s="239">
        <f t="shared" si="10"/>
        <v>0</v>
      </c>
      <c r="Q28" s="230">
        <f t="shared" si="1"/>
        <v>-30238.75</v>
      </c>
      <c r="R28" s="10">
        <f t="shared" si="2"/>
        <v>-1</v>
      </c>
      <c r="S28" s="230">
        <f t="shared" si="3"/>
        <v>-17169.07202881153</v>
      </c>
      <c r="T28" s="32">
        <f t="shared" si="4"/>
        <v>-1</v>
      </c>
      <c r="U28" s="569">
        <f t="shared" si="11"/>
        <v>-17169.07202881153</v>
      </c>
      <c r="V28" s="10">
        <f t="shared" si="12"/>
        <v>-1</v>
      </c>
      <c r="W28" s="167"/>
      <c r="X28" s="181"/>
      <c r="Y28" s="181">
        <f t="shared" si="5"/>
        <v>0</v>
      </c>
      <c r="Z28" s="230">
        <f t="shared" si="6"/>
        <v>-17169.07202881153</v>
      </c>
      <c r="AA28" s="10">
        <f t="shared" si="7"/>
        <v>-1</v>
      </c>
      <c r="AB28" s="16"/>
      <c r="AC28" s="50"/>
      <c r="AD28" s="17"/>
      <c r="AE28" s="17"/>
      <c r="AF28" s="14"/>
      <c r="AG28" s="41"/>
      <c r="AH28" s="18">
        <f t="shared" si="14"/>
        <v>0</v>
      </c>
    </row>
    <row r="29" spans="1:37" ht="36" customHeight="1" outlineLevel="1" x14ac:dyDescent="0.3">
      <c r="A29" s="140" t="s">
        <v>52</v>
      </c>
      <c r="B29" s="144" t="s">
        <v>208</v>
      </c>
      <c r="C29" s="201">
        <v>644094.35970000003</v>
      </c>
      <c r="D29" s="181">
        <v>472091.88214210205</v>
      </c>
      <c r="E29" s="181"/>
      <c r="F29" s="201"/>
      <c r="G29" s="230">
        <f t="shared" si="9"/>
        <v>0</v>
      </c>
      <c r="H29" s="10" t="e">
        <f t="shared" si="0"/>
        <v>#DIV/0!</v>
      </c>
      <c r="I29" s="217"/>
      <c r="J29" s="19"/>
      <c r="K29" s="17"/>
      <c r="L29" s="17"/>
      <c r="M29" s="17"/>
      <c r="N29" s="134"/>
      <c r="O29" s="238"/>
      <c r="P29" s="238">
        <f t="shared" si="10"/>
        <v>0</v>
      </c>
      <c r="Q29" s="230">
        <f t="shared" si="1"/>
        <v>-644094.35970000003</v>
      </c>
      <c r="R29" s="10">
        <f t="shared" si="2"/>
        <v>-1</v>
      </c>
      <c r="S29" s="230">
        <f t="shared" si="3"/>
        <v>-472091.88214210205</v>
      </c>
      <c r="T29" s="32">
        <f t="shared" si="4"/>
        <v>-1</v>
      </c>
      <c r="U29" s="569">
        <f t="shared" si="11"/>
        <v>-472091.88214210205</v>
      </c>
      <c r="V29" s="10">
        <f t="shared" si="12"/>
        <v>-1</v>
      </c>
      <c r="W29" s="167"/>
      <c r="X29" s="181"/>
      <c r="Y29" s="209">
        <f t="shared" si="5"/>
        <v>0</v>
      </c>
      <c r="Z29" s="230">
        <f t="shared" si="6"/>
        <v>-472091.88214210205</v>
      </c>
      <c r="AA29" s="10">
        <f t="shared" si="7"/>
        <v>-1</v>
      </c>
      <c r="AB29" s="16"/>
      <c r="AC29" s="50"/>
      <c r="AD29" s="17"/>
      <c r="AE29" s="17"/>
      <c r="AF29" s="17"/>
      <c r="AG29" s="17"/>
      <c r="AH29" s="18">
        <f t="shared" si="14"/>
        <v>0</v>
      </c>
    </row>
    <row r="30" spans="1:37" ht="36" customHeight="1" outlineLevel="1" x14ac:dyDescent="0.3">
      <c r="A30" s="142" t="s">
        <v>52</v>
      </c>
      <c r="B30" s="229" t="s">
        <v>75</v>
      </c>
      <c r="C30" s="202">
        <v>269955.16499999998</v>
      </c>
      <c r="D30" s="209">
        <v>227089.21937967913</v>
      </c>
      <c r="E30" s="209"/>
      <c r="F30" s="202"/>
      <c r="G30" s="230">
        <f t="shared" si="9"/>
        <v>0</v>
      </c>
      <c r="H30" s="10" t="e">
        <f t="shared" si="0"/>
        <v>#DIV/0!</v>
      </c>
      <c r="I30" s="212"/>
      <c r="J30" s="24"/>
      <c r="K30" s="25"/>
      <c r="L30" s="25"/>
      <c r="M30" s="25"/>
      <c r="N30" s="138"/>
      <c r="O30" s="239"/>
      <c r="P30" s="239">
        <f t="shared" si="10"/>
        <v>0</v>
      </c>
      <c r="Q30" s="230">
        <f t="shared" si="1"/>
        <v>-269955.16499999998</v>
      </c>
      <c r="R30" s="10">
        <f t="shared" si="2"/>
        <v>-1</v>
      </c>
      <c r="S30" s="230">
        <f t="shared" si="3"/>
        <v>-227089.21937967913</v>
      </c>
      <c r="T30" s="32">
        <f t="shared" si="4"/>
        <v>-1</v>
      </c>
      <c r="U30" s="569">
        <f t="shared" si="11"/>
        <v>-227089.21937967913</v>
      </c>
      <c r="V30" s="10">
        <f t="shared" si="12"/>
        <v>-1</v>
      </c>
      <c r="W30" s="167"/>
      <c r="X30" s="202"/>
      <c r="Y30" s="181">
        <f t="shared" si="5"/>
        <v>0</v>
      </c>
      <c r="Z30" s="230">
        <f t="shared" si="6"/>
        <v>-227089.21937967913</v>
      </c>
      <c r="AA30" s="10">
        <f t="shared" si="7"/>
        <v>-1</v>
      </c>
      <c r="AB30" s="16"/>
      <c r="AC30" s="120"/>
      <c r="AD30" s="25"/>
      <c r="AE30" s="25"/>
      <c r="AF30" s="25"/>
      <c r="AG30" s="25"/>
      <c r="AH30" s="125">
        <f t="shared" si="14"/>
        <v>0</v>
      </c>
    </row>
    <row r="31" spans="1:37" ht="36" customHeight="1" outlineLevel="1" thickBot="1" x14ac:dyDescent="0.35">
      <c r="A31" s="142" t="s">
        <v>76</v>
      </c>
      <c r="B31" s="145" t="s">
        <v>77</v>
      </c>
      <c r="C31" s="203">
        <v>0</v>
      </c>
      <c r="D31" s="193">
        <v>194312.56565808176</v>
      </c>
      <c r="E31" s="193"/>
      <c r="F31" s="203"/>
      <c r="G31" s="274">
        <f t="shared" si="9"/>
        <v>0</v>
      </c>
      <c r="H31" s="12" t="e">
        <f t="shared" si="0"/>
        <v>#DIV/0!</v>
      </c>
      <c r="I31" s="219"/>
      <c r="J31" s="24"/>
      <c r="K31" s="25"/>
      <c r="L31" s="25"/>
      <c r="M31" s="25"/>
      <c r="N31" s="138"/>
      <c r="O31" s="235"/>
      <c r="P31" s="219">
        <f t="shared" si="10"/>
        <v>0</v>
      </c>
      <c r="Q31" s="274">
        <f t="shared" si="1"/>
        <v>0</v>
      </c>
      <c r="R31" s="12" t="e">
        <f t="shared" si="2"/>
        <v>#DIV/0!</v>
      </c>
      <c r="S31" s="274">
        <f t="shared" si="3"/>
        <v>-194312.56565808176</v>
      </c>
      <c r="T31" s="33">
        <f t="shared" si="4"/>
        <v>-1</v>
      </c>
      <c r="U31" s="570">
        <f t="shared" si="11"/>
        <v>-194312.56565808176</v>
      </c>
      <c r="V31" s="12">
        <f t="shared" si="12"/>
        <v>-1</v>
      </c>
      <c r="W31" s="289"/>
      <c r="X31" s="193"/>
      <c r="Y31" s="194">
        <f t="shared" si="5"/>
        <v>0</v>
      </c>
      <c r="Z31" s="274">
        <f t="shared" si="6"/>
        <v>-194312.56565808176</v>
      </c>
      <c r="AA31" s="12">
        <f t="shared" si="7"/>
        <v>-1</v>
      </c>
      <c r="AB31" s="16"/>
      <c r="AC31" s="116"/>
      <c r="AD31" s="117"/>
      <c r="AE31" s="117"/>
      <c r="AF31" s="117"/>
      <c r="AG31" s="117"/>
      <c r="AH31" s="119">
        <f t="shared" si="14"/>
        <v>0</v>
      </c>
    </row>
    <row r="32" spans="1:37" ht="36" customHeight="1" outlineLevel="1" x14ac:dyDescent="0.3">
      <c r="A32" s="36" t="s">
        <v>57</v>
      </c>
      <c r="B32" s="112" t="s">
        <v>210</v>
      </c>
      <c r="C32" s="200">
        <v>587112.55090000003</v>
      </c>
      <c r="D32" s="180">
        <v>648668.0253529388</v>
      </c>
      <c r="E32" s="200"/>
      <c r="F32" s="192"/>
      <c r="G32" s="273">
        <f t="shared" si="9"/>
        <v>0</v>
      </c>
      <c r="H32" s="9" t="e">
        <f t="shared" si="0"/>
        <v>#DIV/0!</v>
      </c>
      <c r="I32" s="216"/>
      <c r="J32" s="128"/>
      <c r="K32" s="131"/>
      <c r="L32" s="131"/>
      <c r="M32" s="131"/>
      <c r="N32" s="281"/>
      <c r="O32" s="216"/>
      <c r="P32" s="374">
        <f t="shared" si="10"/>
        <v>0</v>
      </c>
      <c r="Q32" s="276">
        <f t="shared" si="1"/>
        <v>-587112.55090000003</v>
      </c>
      <c r="R32" s="45">
        <f t="shared" si="2"/>
        <v>-1</v>
      </c>
      <c r="S32" s="276">
        <f t="shared" si="3"/>
        <v>-648668.0253529388</v>
      </c>
      <c r="T32" s="187">
        <f t="shared" si="4"/>
        <v>-1</v>
      </c>
      <c r="U32" s="571">
        <f t="shared" si="11"/>
        <v>-648668.0253529388</v>
      </c>
      <c r="V32" s="9">
        <f t="shared" si="12"/>
        <v>-1</v>
      </c>
      <c r="W32" s="166"/>
      <c r="X32" s="180"/>
      <c r="Y32" s="180">
        <f t="shared" si="5"/>
        <v>0</v>
      </c>
      <c r="Z32" s="276">
        <f t="shared" si="6"/>
        <v>-648668.0253529388</v>
      </c>
      <c r="AA32" s="45">
        <f t="shared" si="7"/>
        <v>-1</v>
      </c>
      <c r="AB32" s="16"/>
      <c r="AC32" s="101"/>
      <c r="AD32" s="27"/>
      <c r="AE32" s="27"/>
      <c r="AF32" s="48"/>
      <c r="AG32" s="43"/>
      <c r="AH32" s="22">
        <f t="shared" si="14"/>
        <v>0</v>
      </c>
    </row>
    <row r="33" spans="1:34" ht="36" customHeight="1" outlineLevel="1" x14ac:dyDescent="0.3">
      <c r="A33" s="37" t="s">
        <v>57</v>
      </c>
      <c r="B33" s="113" t="s">
        <v>212</v>
      </c>
      <c r="C33" s="201">
        <v>1046.6199999999999</v>
      </c>
      <c r="D33" s="181">
        <v>1155.6055726153847</v>
      </c>
      <c r="E33" s="469"/>
      <c r="F33" s="181"/>
      <c r="G33" s="230">
        <f t="shared" si="9"/>
        <v>0</v>
      </c>
      <c r="H33" s="10" t="e">
        <f t="shared" si="0"/>
        <v>#DIV/0!</v>
      </c>
      <c r="I33" s="217"/>
      <c r="J33" s="19"/>
      <c r="K33" s="17"/>
      <c r="L33" s="17"/>
      <c r="M33" s="17"/>
      <c r="N33" s="134"/>
      <c r="O33" s="217"/>
      <c r="P33" s="377">
        <f t="shared" si="10"/>
        <v>0</v>
      </c>
      <c r="Q33" s="230">
        <f t="shared" si="1"/>
        <v>-1046.6199999999999</v>
      </c>
      <c r="R33" s="10">
        <f t="shared" si="2"/>
        <v>-1</v>
      </c>
      <c r="S33" s="230">
        <f t="shared" si="3"/>
        <v>-1155.6055726153847</v>
      </c>
      <c r="T33" s="32">
        <f t="shared" si="4"/>
        <v>-1</v>
      </c>
      <c r="U33" s="569">
        <f t="shared" si="11"/>
        <v>-1155.6055726153847</v>
      </c>
      <c r="V33" s="10">
        <f t="shared" si="12"/>
        <v>-1</v>
      </c>
      <c r="W33" s="167"/>
      <c r="X33" s="181"/>
      <c r="Y33" s="181">
        <f t="shared" si="5"/>
        <v>0</v>
      </c>
      <c r="Z33" s="230">
        <f t="shared" si="6"/>
        <v>-1155.6055726153847</v>
      </c>
      <c r="AA33" s="10">
        <f t="shared" si="7"/>
        <v>-1</v>
      </c>
      <c r="AB33" s="16"/>
      <c r="AC33" s="50"/>
      <c r="AD33" s="17"/>
      <c r="AE33" s="17"/>
      <c r="AF33" s="14"/>
      <c r="AG33" s="41"/>
      <c r="AH33" s="18">
        <f t="shared" si="14"/>
        <v>0</v>
      </c>
    </row>
    <row r="34" spans="1:34" ht="36" customHeight="1" outlineLevel="1" x14ac:dyDescent="0.3">
      <c r="A34" s="37" t="s">
        <v>81</v>
      </c>
      <c r="B34" s="113" t="s">
        <v>82</v>
      </c>
      <c r="C34" s="201">
        <v>1442.0800999999999</v>
      </c>
      <c r="D34" s="181">
        <v>925.7795104613233</v>
      </c>
      <c r="E34" s="201"/>
      <c r="F34" s="181"/>
      <c r="G34" s="230">
        <f t="shared" si="9"/>
        <v>0</v>
      </c>
      <c r="H34" s="10" t="e">
        <f t="shared" si="0"/>
        <v>#DIV/0!</v>
      </c>
      <c r="I34" s="217"/>
      <c r="J34" s="19"/>
      <c r="K34" s="17"/>
      <c r="L34" s="17"/>
      <c r="M34" s="17"/>
      <c r="N34" s="134"/>
      <c r="O34" s="217"/>
      <c r="P34" s="377">
        <f t="shared" si="10"/>
        <v>0</v>
      </c>
      <c r="Q34" s="230">
        <f t="shared" si="1"/>
        <v>-1442.0800999999999</v>
      </c>
      <c r="R34" s="10">
        <f t="shared" si="2"/>
        <v>-1</v>
      </c>
      <c r="S34" s="230">
        <f t="shared" si="3"/>
        <v>-925.7795104613233</v>
      </c>
      <c r="T34" s="32">
        <f t="shared" si="4"/>
        <v>-1</v>
      </c>
      <c r="U34" s="569">
        <f t="shared" si="11"/>
        <v>-925.7795104613233</v>
      </c>
      <c r="V34" s="10">
        <f t="shared" si="12"/>
        <v>-1</v>
      </c>
      <c r="W34" s="167"/>
      <c r="X34" s="181"/>
      <c r="Y34" s="181">
        <f t="shared" si="5"/>
        <v>0</v>
      </c>
      <c r="Z34" s="230">
        <f t="shared" si="6"/>
        <v>-925.7795104613233</v>
      </c>
      <c r="AA34" s="10">
        <f t="shared" si="7"/>
        <v>-1</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230">
        <f t="shared" si="9"/>
        <v>0</v>
      </c>
      <c r="H35" s="10" t="e">
        <f t="shared" si="0"/>
        <v>#DIV/0!</v>
      </c>
      <c r="I35" s="217"/>
      <c r="J35" s="19"/>
      <c r="K35" s="17"/>
      <c r="L35" s="17"/>
      <c r="M35" s="17"/>
      <c r="N35" s="134"/>
      <c r="O35" s="217"/>
      <c r="P35" s="377">
        <f t="shared" si="10"/>
        <v>0</v>
      </c>
      <c r="Q35" s="230">
        <f t="shared" si="1"/>
        <v>0</v>
      </c>
      <c r="R35" s="10" t="e">
        <f t="shared" si="2"/>
        <v>#DIV/0!</v>
      </c>
      <c r="S35" s="230">
        <f t="shared" si="3"/>
        <v>0</v>
      </c>
      <c r="T35" s="32" t="e">
        <f t="shared" si="4"/>
        <v>#DIV/0!</v>
      </c>
      <c r="U35" s="569">
        <f t="shared" si="11"/>
        <v>0</v>
      </c>
      <c r="V35" s="10" t="e">
        <f t="shared" si="12"/>
        <v>#DIV/0!</v>
      </c>
      <c r="W35" s="167"/>
      <c r="X35" s="181"/>
      <c r="Y35" s="181">
        <f t="shared" si="5"/>
        <v>0</v>
      </c>
      <c r="Z35" s="230">
        <f t="shared" si="6"/>
        <v>0</v>
      </c>
      <c r="AA35" s="10" t="e">
        <f t="shared" si="7"/>
        <v>#DIV/0!</v>
      </c>
      <c r="AB35" s="16"/>
      <c r="AC35" s="19"/>
      <c r="AD35" s="17"/>
      <c r="AE35" s="17"/>
      <c r="AF35" s="17"/>
      <c r="AG35" s="41"/>
      <c r="AH35" s="18">
        <f t="shared" si="14"/>
        <v>0</v>
      </c>
    </row>
    <row r="36" spans="1:34" ht="36" customHeight="1" outlineLevel="1" x14ac:dyDescent="0.3">
      <c r="A36" s="37" t="s">
        <v>57</v>
      </c>
      <c r="B36" s="114" t="s">
        <v>213</v>
      </c>
      <c r="C36" s="207">
        <v>0</v>
      </c>
      <c r="D36" s="175">
        <v>78788.656981199965</v>
      </c>
      <c r="E36" s="207"/>
      <c r="F36" s="181"/>
      <c r="G36" s="230">
        <f t="shared" si="9"/>
        <v>0</v>
      </c>
      <c r="H36" s="10" t="e">
        <f t="shared" si="0"/>
        <v>#DIV/0!</v>
      </c>
      <c r="I36" s="224"/>
      <c r="J36" s="19"/>
      <c r="K36" s="17"/>
      <c r="L36" s="17"/>
      <c r="M36" s="17"/>
      <c r="N36" s="134"/>
      <c r="O36" s="217"/>
      <c r="P36" s="377">
        <f t="shared" si="10"/>
        <v>0</v>
      </c>
      <c r="Q36" s="230">
        <f t="shared" si="1"/>
        <v>0</v>
      </c>
      <c r="R36" s="10" t="e">
        <f t="shared" si="2"/>
        <v>#DIV/0!</v>
      </c>
      <c r="S36" s="230">
        <f t="shared" si="3"/>
        <v>-78788.656981199965</v>
      </c>
      <c r="T36" s="32">
        <f t="shared" si="4"/>
        <v>-1</v>
      </c>
      <c r="U36" s="569">
        <f t="shared" si="11"/>
        <v>-78788.656981199965</v>
      </c>
      <c r="V36" s="10">
        <f t="shared" si="12"/>
        <v>-1</v>
      </c>
      <c r="W36" s="290"/>
      <c r="X36" s="182"/>
      <c r="Y36" s="181">
        <f t="shared" si="5"/>
        <v>0</v>
      </c>
      <c r="Z36" s="230">
        <f t="shared" si="6"/>
        <v>-78788.656981199965</v>
      </c>
      <c r="AA36" s="10">
        <f t="shared" si="7"/>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4"/>
      <c r="G37" s="230">
        <f t="shared" si="9"/>
        <v>0</v>
      </c>
      <c r="H37" s="10" t="e">
        <f t="shared" si="0"/>
        <v>#DIV/0!</v>
      </c>
      <c r="I37" s="218"/>
      <c r="J37" s="19"/>
      <c r="K37" s="17"/>
      <c r="L37" s="17"/>
      <c r="M37" s="17"/>
      <c r="N37" s="134"/>
      <c r="O37" s="218"/>
      <c r="P37" s="374">
        <f t="shared" si="10"/>
        <v>0</v>
      </c>
      <c r="Q37" s="230">
        <f t="shared" si="1"/>
        <v>0</v>
      </c>
      <c r="R37" s="10" t="e">
        <f t="shared" si="2"/>
        <v>#DIV/0!</v>
      </c>
      <c r="S37" s="230">
        <f t="shared" si="3"/>
        <v>0</v>
      </c>
      <c r="T37" s="32" t="e">
        <f t="shared" si="4"/>
        <v>#DIV/0!</v>
      </c>
      <c r="U37" s="572">
        <f t="shared" si="11"/>
        <v>0</v>
      </c>
      <c r="V37" s="12" t="e">
        <f t="shared" si="12"/>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11848445.250599997</v>
      </c>
      <c r="D38" s="191">
        <f>SUM(D18:D37)</f>
        <v>10146236.575566428</v>
      </c>
      <c r="E38" s="164">
        <f>SUM(E18:E37)</f>
        <v>0</v>
      </c>
      <c r="F38" s="208">
        <f>SUM(F18:F37)</f>
        <v>0</v>
      </c>
      <c r="G38" s="291">
        <f t="shared" si="9"/>
        <v>0</v>
      </c>
      <c r="H38" s="292" t="e">
        <f t="shared" si="0"/>
        <v>#DIV/0!</v>
      </c>
      <c r="I38" s="215">
        <f>SUM(I18:I37)</f>
        <v>0</v>
      </c>
      <c r="J38" s="28"/>
      <c r="K38" s="7"/>
      <c r="L38" s="7"/>
      <c r="M38" s="7"/>
      <c r="N38" s="53"/>
      <c r="O38" s="215">
        <f>SUM(O18:O37)</f>
        <v>0</v>
      </c>
      <c r="P38" s="378">
        <f t="shared" si="10"/>
        <v>0</v>
      </c>
      <c r="Q38" s="291">
        <f t="shared" si="1"/>
        <v>-11848445.250599997</v>
      </c>
      <c r="R38" s="292">
        <f t="shared" si="2"/>
        <v>-1</v>
      </c>
      <c r="S38" s="291">
        <f t="shared" si="3"/>
        <v>-10146236.575566428</v>
      </c>
      <c r="T38" s="556">
        <f t="shared" si="4"/>
        <v>-1</v>
      </c>
      <c r="U38" s="564">
        <f t="shared" si="11"/>
        <v>-10146236.575566428</v>
      </c>
      <c r="V38" s="558">
        <f t="shared" si="12"/>
        <v>-1</v>
      </c>
      <c r="W38" s="35"/>
      <c r="X38" s="165">
        <f>SUM(X18:X37)</f>
        <v>0</v>
      </c>
      <c r="Y38" s="163">
        <f t="shared" si="15"/>
        <v>0</v>
      </c>
      <c r="Z38" s="291">
        <f t="shared" si="16"/>
        <v>-10146236.575566428</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616011.83789999993</v>
      </c>
      <c r="D39" s="164">
        <f>SUM(D40:D52)</f>
        <v>722889</v>
      </c>
      <c r="E39" s="164">
        <f>SUM(E40:E52)</f>
        <v>0</v>
      </c>
      <c r="F39" s="208">
        <f>SUM(F40:F52)</f>
        <v>0</v>
      </c>
      <c r="G39" s="291">
        <f t="shared" si="9"/>
        <v>0</v>
      </c>
      <c r="H39" s="292" t="e">
        <f t="shared" si="0"/>
        <v>#DIV/0!</v>
      </c>
      <c r="I39" s="215">
        <f>SUM(I40:I52)</f>
        <v>0</v>
      </c>
      <c r="J39" s="282"/>
      <c r="K39" s="227"/>
      <c r="L39" s="227"/>
      <c r="M39" s="227"/>
      <c r="N39" s="283"/>
      <c r="O39" s="215">
        <f>SUM(O40:O52)</f>
        <v>0</v>
      </c>
      <c r="P39" s="371">
        <f t="shared" si="10"/>
        <v>0</v>
      </c>
      <c r="Q39" s="277">
        <f t="shared" si="1"/>
        <v>-616011.83789999993</v>
      </c>
      <c r="R39" s="152">
        <f t="shared" si="2"/>
        <v>-1</v>
      </c>
      <c r="S39" s="277">
        <f t="shared" si="3"/>
        <v>-722889</v>
      </c>
      <c r="T39" s="226">
        <f t="shared" si="4"/>
        <v>-1</v>
      </c>
      <c r="U39" s="566">
        <f t="shared" si="11"/>
        <v>-722889</v>
      </c>
      <c r="V39" s="96">
        <f t="shared" si="12"/>
        <v>-1</v>
      </c>
      <c r="W39" s="35"/>
      <c r="X39" s="165">
        <f>SUM(X40:X52)</f>
        <v>0</v>
      </c>
      <c r="Y39" s="163">
        <f t="shared" si="15"/>
        <v>0</v>
      </c>
      <c r="Z39" s="277">
        <f t="shared" si="16"/>
        <v>-722889</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181">
        <v>0</v>
      </c>
      <c r="D40" s="181">
        <v>700</v>
      </c>
      <c r="E40" s="196"/>
      <c r="F40" s="160"/>
      <c r="G40" s="276">
        <f t="shared" si="9"/>
        <v>0</v>
      </c>
      <c r="H40" s="45" t="e">
        <f t="shared" si="0"/>
        <v>#DIV/0!</v>
      </c>
      <c r="I40" s="217"/>
      <c r="J40" s="284"/>
      <c r="K40" s="244"/>
      <c r="L40" s="148"/>
      <c r="M40" s="148"/>
      <c r="N40" s="156"/>
      <c r="O40" s="218"/>
      <c r="P40" s="374">
        <f t="shared" si="10"/>
        <v>0</v>
      </c>
      <c r="Q40" s="230">
        <f t="shared" si="1"/>
        <v>0</v>
      </c>
      <c r="R40" s="10" t="e">
        <f t="shared" si="2"/>
        <v>#DIV/0!</v>
      </c>
      <c r="S40" s="230">
        <f t="shared" si="3"/>
        <v>-700</v>
      </c>
      <c r="T40" s="32">
        <f t="shared" si="4"/>
        <v>-1</v>
      </c>
      <c r="U40" s="568">
        <f t="shared" si="11"/>
        <v>-700</v>
      </c>
      <c r="V40" s="9">
        <f t="shared" si="12"/>
        <v>-1</v>
      </c>
      <c r="W40" s="166"/>
      <c r="X40" s="171"/>
      <c r="Y40" s="181">
        <f t="shared" si="15"/>
        <v>0</v>
      </c>
      <c r="Z40" s="230">
        <f t="shared" si="16"/>
        <v>-700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181">
        <v>473231.34909999999</v>
      </c>
      <c r="D41" s="181">
        <v>495000</v>
      </c>
      <c r="E41" s="176"/>
      <c r="F41" s="161"/>
      <c r="G41" s="230">
        <f t="shared" si="9"/>
        <v>0</v>
      </c>
      <c r="H41" s="10" t="e">
        <f t="shared" si="0"/>
        <v>#DIV/0!</v>
      </c>
      <c r="I41" s="217"/>
      <c r="J41" s="220"/>
      <c r="K41" s="151"/>
      <c r="L41" s="149"/>
      <c r="M41" s="149"/>
      <c r="N41" s="157"/>
      <c r="O41" s="217"/>
      <c r="P41" s="377">
        <f t="shared" si="10"/>
        <v>0</v>
      </c>
      <c r="Q41" s="230">
        <f t="shared" si="1"/>
        <v>-473231.34909999999</v>
      </c>
      <c r="R41" s="10">
        <f t="shared" si="2"/>
        <v>-1</v>
      </c>
      <c r="S41" s="230">
        <f t="shared" si="3"/>
        <v>-495000</v>
      </c>
      <c r="T41" s="32">
        <f t="shared" si="4"/>
        <v>-1</v>
      </c>
      <c r="U41" s="569">
        <f t="shared" si="11"/>
        <v>-495000</v>
      </c>
      <c r="V41" s="10">
        <f t="shared" si="12"/>
        <v>-1</v>
      </c>
      <c r="W41" s="167"/>
      <c r="X41" s="172"/>
      <c r="Y41" s="181">
        <f t="shared" si="15"/>
        <v>0</v>
      </c>
      <c r="Z41" s="230">
        <f t="shared" si="16"/>
        <v>-495000</v>
      </c>
      <c r="AA41" s="10">
        <f t="shared" si="17"/>
        <v>-1</v>
      </c>
      <c r="AB41" s="16"/>
      <c r="AC41" s="19"/>
      <c r="AD41" s="17"/>
      <c r="AE41" s="17"/>
      <c r="AF41" s="17"/>
      <c r="AG41" s="41"/>
      <c r="AH41" s="18">
        <f t="shared" si="20"/>
        <v>0</v>
      </c>
    </row>
    <row r="42" spans="1:34" ht="40.35" customHeight="1" outlineLevel="1" x14ac:dyDescent="0.3">
      <c r="A42" s="103" t="s">
        <v>88</v>
      </c>
      <c r="B42" s="189" t="s">
        <v>89</v>
      </c>
      <c r="C42" s="181">
        <v>8310.2584999999999</v>
      </c>
      <c r="D42" s="181">
        <v>9000</v>
      </c>
      <c r="E42" s="176"/>
      <c r="F42" s="161"/>
      <c r="G42" s="230">
        <f t="shared" si="9"/>
        <v>0</v>
      </c>
      <c r="H42" s="10" t="e">
        <f t="shared" si="0"/>
        <v>#DIV/0!</v>
      </c>
      <c r="I42" s="217"/>
      <c r="J42" s="220"/>
      <c r="K42" s="151"/>
      <c r="L42" s="149"/>
      <c r="M42" s="149"/>
      <c r="N42" s="157"/>
      <c r="O42" s="217"/>
      <c r="P42" s="377">
        <f t="shared" si="10"/>
        <v>0</v>
      </c>
      <c r="Q42" s="230">
        <f t="shared" si="1"/>
        <v>-8310.2584999999999</v>
      </c>
      <c r="R42" s="10">
        <f t="shared" si="2"/>
        <v>-1</v>
      </c>
      <c r="S42" s="230">
        <f t="shared" si="3"/>
        <v>-9000</v>
      </c>
      <c r="T42" s="32">
        <f t="shared" si="4"/>
        <v>-1</v>
      </c>
      <c r="U42" s="569">
        <f t="shared" si="11"/>
        <v>-9000</v>
      </c>
      <c r="V42" s="10">
        <f t="shared" si="12"/>
        <v>-1</v>
      </c>
      <c r="W42" s="167"/>
      <c r="X42" s="172"/>
      <c r="Y42" s="181">
        <f t="shared" si="15"/>
        <v>0</v>
      </c>
      <c r="Z42" s="230">
        <f t="shared" si="16"/>
        <v>-9000</v>
      </c>
      <c r="AA42" s="10">
        <f t="shared" si="17"/>
        <v>-1</v>
      </c>
      <c r="AB42" s="16"/>
      <c r="AC42" s="19"/>
      <c r="AD42" s="17"/>
      <c r="AE42" s="17"/>
      <c r="AF42" s="17"/>
      <c r="AG42" s="41"/>
      <c r="AH42" s="18">
        <f t="shared" si="20"/>
        <v>0</v>
      </c>
    </row>
    <row r="43" spans="1:34" ht="40.35" customHeight="1" outlineLevel="1" x14ac:dyDescent="0.3">
      <c r="A43" s="103" t="s">
        <v>46</v>
      </c>
      <c r="B43" s="189" t="s">
        <v>90</v>
      </c>
      <c r="C43" s="181">
        <v>1392.6501000000001</v>
      </c>
      <c r="D43" s="181">
        <v>0</v>
      </c>
      <c r="E43" s="176"/>
      <c r="F43" s="161"/>
      <c r="G43" s="230">
        <f t="shared" si="9"/>
        <v>0</v>
      </c>
      <c r="H43" s="10" t="e">
        <f t="shared" si="0"/>
        <v>#DIV/0!</v>
      </c>
      <c r="I43" s="181"/>
      <c r="J43" s="206"/>
      <c r="K43" s="223"/>
      <c r="L43" s="149"/>
      <c r="M43" s="149"/>
      <c r="N43" s="157"/>
      <c r="O43" s="181"/>
      <c r="P43" s="201">
        <f t="shared" si="10"/>
        <v>0</v>
      </c>
      <c r="Q43" s="230">
        <f t="shared" si="1"/>
        <v>-1392.6501000000001</v>
      </c>
      <c r="R43" s="10">
        <f t="shared" si="2"/>
        <v>-1</v>
      </c>
      <c r="S43" s="230">
        <f t="shared" si="3"/>
        <v>0</v>
      </c>
      <c r="T43" s="32" t="e">
        <f t="shared" si="4"/>
        <v>#DIV/0!</v>
      </c>
      <c r="U43" s="569">
        <f t="shared" si="11"/>
        <v>0</v>
      </c>
      <c r="V43" s="10" t="e">
        <f t="shared" si="12"/>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181">
        <v>0</v>
      </c>
      <c r="D44" s="181">
        <v>15000</v>
      </c>
      <c r="E44" s="176"/>
      <c r="F44" s="161"/>
      <c r="G44" s="230">
        <f t="shared" si="9"/>
        <v>0</v>
      </c>
      <c r="H44" s="10" t="e">
        <f t="shared" si="0"/>
        <v>#DIV/0!</v>
      </c>
      <c r="I44" s="217"/>
      <c r="J44" s="220"/>
      <c r="K44" s="151"/>
      <c r="L44" s="149"/>
      <c r="M44" s="149"/>
      <c r="N44" s="157"/>
      <c r="O44" s="217"/>
      <c r="P44" s="377">
        <f t="shared" si="10"/>
        <v>0</v>
      </c>
      <c r="Q44" s="230">
        <f t="shared" si="1"/>
        <v>0</v>
      </c>
      <c r="R44" s="10" t="e">
        <f t="shared" si="2"/>
        <v>#DIV/0!</v>
      </c>
      <c r="S44" s="230">
        <f t="shared" si="3"/>
        <v>-15000</v>
      </c>
      <c r="T44" s="32">
        <f t="shared" si="4"/>
        <v>-1</v>
      </c>
      <c r="U44" s="569">
        <f t="shared" si="11"/>
        <v>-15000</v>
      </c>
      <c r="V44" s="10">
        <f t="shared" si="12"/>
        <v>-1</v>
      </c>
      <c r="W44" s="167"/>
      <c r="X44" s="172"/>
      <c r="Y44" s="181">
        <f t="shared" si="15"/>
        <v>0</v>
      </c>
      <c r="Z44" s="230">
        <f t="shared" si="16"/>
        <v>-15000</v>
      </c>
      <c r="AA44" s="10">
        <f t="shared" si="17"/>
        <v>-1</v>
      </c>
      <c r="AB44" s="16"/>
      <c r="AC44" s="19"/>
      <c r="AD44" s="17"/>
      <c r="AE44" s="17"/>
      <c r="AF44" s="27"/>
      <c r="AG44" s="43"/>
      <c r="AH44" s="18">
        <f t="shared" si="20"/>
        <v>0</v>
      </c>
    </row>
    <row r="45" spans="1:34" ht="40.35" customHeight="1" outlineLevel="1" x14ac:dyDescent="0.3">
      <c r="A45" s="103" t="s">
        <v>46</v>
      </c>
      <c r="B45" s="189" t="s">
        <v>92</v>
      </c>
      <c r="C45" s="181">
        <v>0</v>
      </c>
      <c r="D45" s="181">
        <v>600</v>
      </c>
      <c r="E45" s="176"/>
      <c r="F45" s="161"/>
      <c r="G45" s="230">
        <f t="shared" si="9"/>
        <v>0</v>
      </c>
      <c r="H45" s="10" t="e">
        <f t="shared" si="0"/>
        <v>#DIV/0!</v>
      </c>
      <c r="I45" s="217"/>
      <c r="J45" s="220"/>
      <c r="K45" s="151"/>
      <c r="L45" s="149"/>
      <c r="M45" s="149"/>
      <c r="N45" s="157"/>
      <c r="O45" s="217"/>
      <c r="P45" s="377">
        <f t="shared" si="10"/>
        <v>0</v>
      </c>
      <c r="Q45" s="230">
        <f t="shared" si="1"/>
        <v>0</v>
      </c>
      <c r="R45" s="10" t="e">
        <f t="shared" si="2"/>
        <v>#DIV/0!</v>
      </c>
      <c r="S45" s="230">
        <f t="shared" si="3"/>
        <v>-600</v>
      </c>
      <c r="T45" s="32">
        <f t="shared" si="4"/>
        <v>-1</v>
      </c>
      <c r="U45" s="569">
        <f t="shared" si="11"/>
        <v>-600</v>
      </c>
      <c r="V45" s="10">
        <f t="shared" si="12"/>
        <v>-1</v>
      </c>
      <c r="W45" s="167"/>
      <c r="X45" s="172"/>
      <c r="Y45" s="181">
        <f t="shared" si="15"/>
        <v>0</v>
      </c>
      <c r="Z45" s="230">
        <f t="shared" si="16"/>
        <v>-600</v>
      </c>
      <c r="AA45" s="10">
        <f t="shared" si="17"/>
        <v>-1</v>
      </c>
      <c r="AB45" s="16"/>
      <c r="AC45" s="19"/>
      <c r="AD45" s="17"/>
      <c r="AE45" s="17"/>
      <c r="AF45" s="17"/>
      <c r="AG45" s="41"/>
      <c r="AH45" s="18">
        <f t="shared" si="20"/>
        <v>0</v>
      </c>
    </row>
    <row r="46" spans="1:34" ht="40.35" customHeight="1" outlineLevel="1" x14ac:dyDescent="0.3">
      <c r="A46" s="103" t="s">
        <v>93</v>
      </c>
      <c r="B46" s="189" t="s">
        <v>94</v>
      </c>
      <c r="C46" s="181">
        <v>9774.2199999999993</v>
      </c>
      <c r="D46" s="181">
        <v>12500</v>
      </c>
      <c r="E46" s="176"/>
      <c r="F46" s="161"/>
      <c r="G46" s="230">
        <f t="shared" si="9"/>
        <v>0</v>
      </c>
      <c r="H46" s="10" t="e">
        <f t="shared" si="0"/>
        <v>#DIV/0!</v>
      </c>
      <c r="I46" s="217"/>
      <c r="J46" s="220"/>
      <c r="K46" s="151"/>
      <c r="L46" s="149"/>
      <c r="M46" s="149"/>
      <c r="N46" s="157"/>
      <c r="O46" s="217"/>
      <c r="P46" s="377">
        <f t="shared" si="10"/>
        <v>0</v>
      </c>
      <c r="Q46" s="230">
        <f t="shared" si="1"/>
        <v>-9774.2199999999993</v>
      </c>
      <c r="R46" s="10">
        <f t="shared" si="2"/>
        <v>-1</v>
      </c>
      <c r="S46" s="230">
        <f t="shared" si="3"/>
        <v>-12500</v>
      </c>
      <c r="T46" s="32">
        <f t="shared" si="4"/>
        <v>-1</v>
      </c>
      <c r="U46" s="569">
        <f t="shared" si="11"/>
        <v>-12500</v>
      </c>
      <c r="V46" s="10">
        <f t="shared" si="12"/>
        <v>-1</v>
      </c>
      <c r="W46" s="167"/>
      <c r="X46" s="172"/>
      <c r="Y46" s="181">
        <f t="shared" si="15"/>
        <v>0</v>
      </c>
      <c r="Z46" s="230">
        <f t="shared" si="16"/>
        <v>-12500</v>
      </c>
      <c r="AA46" s="10">
        <f t="shared" si="17"/>
        <v>-1</v>
      </c>
      <c r="AB46" s="16"/>
      <c r="AC46" s="19"/>
      <c r="AD46" s="17"/>
      <c r="AE46" s="17"/>
      <c r="AF46" s="17"/>
      <c r="AG46" s="41"/>
      <c r="AH46" s="18">
        <f t="shared" si="20"/>
        <v>0</v>
      </c>
    </row>
    <row r="47" spans="1:34" ht="40.35" customHeight="1" outlineLevel="1" x14ac:dyDescent="0.3">
      <c r="A47" s="103" t="s">
        <v>95</v>
      </c>
      <c r="B47" s="189" t="s">
        <v>96</v>
      </c>
      <c r="C47" s="181">
        <v>0</v>
      </c>
      <c r="D47" s="181">
        <v>0</v>
      </c>
      <c r="E47" s="176"/>
      <c r="F47" s="161"/>
      <c r="G47" s="230">
        <f t="shared" si="9"/>
        <v>0</v>
      </c>
      <c r="H47" s="10" t="e">
        <f t="shared" si="0"/>
        <v>#DIV/0!</v>
      </c>
      <c r="I47" s="217"/>
      <c r="J47" s="220"/>
      <c r="K47" s="151"/>
      <c r="L47" s="149"/>
      <c r="M47" s="149"/>
      <c r="N47" s="157"/>
      <c r="O47" s="217"/>
      <c r="P47" s="377">
        <f t="shared" si="10"/>
        <v>0</v>
      </c>
      <c r="Q47" s="230">
        <f t="shared" si="1"/>
        <v>0</v>
      </c>
      <c r="R47" s="10" t="e">
        <f t="shared" si="2"/>
        <v>#DIV/0!</v>
      </c>
      <c r="S47" s="230">
        <f t="shared" si="3"/>
        <v>0</v>
      </c>
      <c r="T47" s="32" t="e">
        <f t="shared" si="4"/>
        <v>#DIV/0!</v>
      </c>
      <c r="U47" s="569">
        <f t="shared" si="11"/>
        <v>0</v>
      </c>
      <c r="V47" s="10" t="e">
        <f t="shared" si="12"/>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181">
        <v>12417.3797</v>
      </c>
      <c r="D48" s="181">
        <v>16500</v>
      </c>
      <c r="E48" s="176"/>
      <c r="F48" s="161"/>
      <c r="G48" s="230">
        <f t="shared" si="9"/>
        <v>0</v>
      </c>
      <c r="H48" s="10" t="e">
        <f t="shared" si="0"/>
        <v>#DIV/0!</v>
      </c>
      <c r="I48" s="217"/>
      <c r="J48" s="220"/>
      <c r="K48" s="151"/>
      <c r="L48" s="149"/>
      <c r="M48" s="149"/>
      <c r="N48" s="157"/>
      <c r="O48" s="217"/>
      <c r="P48" s="377">
        <f t="shared" si="10"/>
        <v>0</v>
      </c>
      <c r="Q48" s="230">
        <f t="shared" si="1"/>
        <v>-12417.3797</v>
      </c>
      <c r="R48" s="10">
        <f t="shared" si="2"/>
        <v>-1</v>
      </c>
      <c r="S48" s="230">
        <f t="shared" si="3"/>
        <v>-16500</v>
      </c>
      <c r="T48" s="32">
        <f t="shared" si="4"/>
        <v>-1</v>
      </c>
      <c r="U48" s="569">
        <f t="shared" si="11"/>
        <v>-16500</v>
      </c>
      <c r="V48" s="10">
        <f t="shared" si="12"/>
        <v>-1</v>
      </c>
      <c r="W48" s="167"/>
      <c r="X48" s="172"/>
      <c r="Y48" s="181">
        <f t="shared" si="15"/>
        <v>0</v>
      </c>
      <c r="Z48" s="230">
        <f t="shared" si="16"/>
        <v>-16500</v>
      </c>
      <c r="AA48" s="10">
        <f t="shared" si="17"/>
        <v>-1</v>
      </c>
      <c r="AB48" s="16"/>
      <c r="AC48" s="19"/>
      <c r="AD48" s="17"/>
      <c r="AE48" s="17"/>
      <c r="AF48" s="17"/>
      <c r="AG48" s="41"/>
      <c r="AH48" s="18">
        <f t="shared" si="20"/>
        <v>0</v>
      </c>
    </row>
    <row r="49" spans="1:34" ht="40.35" customHeight="1" outlineLevel="1" x14ac:dyDescent="0.3">
      <c r="A49" s="103" t="s">
        <v>52</v>
      </c>
      <c r="B49" s="189" t="s">
        <v>98</v>
      </c>
      <c r="C49" s="181">
        <v>45299.400699999998</v>
      </c>
      <c r="D49" s="181">
        <v>85000</v>
      </c>
      <c r="E49" s="181"/>
      <c r="F49" s="201"/>
      <c r="G49" s="230">
        <f t="shared" si="9"/>
        <v>0</v>
      </c>
      <c r="H49" s="10" t="e">
        <f t="shared" si="0"/>
        <v>#DIV/0!</v>
      </c>
      <c r="I49" s="217"/>
      <c r="J49" s="285"/>
      <c r="K49" s="151"/>
      <c r="L49" s="151"/>
      <c r="M49" s="151"/>
      <c r="N49" s="158"/>
      <c r="O49" s="217"/>
      <c r="P49" s="377">
        <f t="shared" si="10"/>
        <v>0</v>
      </c>
      <c r="Q49" s="230">
        <f t="shared" si="1"/>
        <v>-45299.400699999998</v>
      </c>
      <c r="R49" s="10">
        <f t="shared" si="2"/>
        <v>-1</v>
      </c>
      <c r="S49" s="230">
        <f t="shared" si="3"/>
        <v>-85000</v>
      </c>
      <c r="T49" s="32">
        <f t="shared" si="4"/>
        <v>-1</v>
      </c>
      <c r="U49" s="569">
        <f t="shared" si="11"/>
        <v>-85000</v>
      </c>
      <c r="V49" s="10">
        <f t="shared" si="12"/>
        <v>-1</v>
      </c>
      <c r="W49" s="167"/>
      <c r="X49" s="172"/>
      <c r="Y49" s="181">
        <f t="shared" si="15"/>
        <v>0</v>
      </c>
      <c r="Z49" s="230">
        <f t="shared" si="16"/>
        <v>-85000</v>
      </c>
      <c r="AA49" s="10">
        <f t="shared" si="17"/>
        <v>-1</v>
      </c>
      <c r="AB49" s="16"/>
      <c r="AC49" s="19"/>
      <c r="AD49" s="17"/>
      <c r="AE49" s="17"/>
      <c r="AF49" s="17"/>
      <c r="AG49" s="41"/>
      <c r="AH49" s="18">
        <f t="shared" si="20"/>
        <v>0</v>
      </c>
    </row>
    <row r="50" spans="1:34" ht="40.35" customHeight="1" outlineLevel="1" x14ac:dyDescent="0.3">
      <c r="A50" s="103" t="s">
        <v>221</v>
      </c>
      <c r="B50" s="189" t="s">
        <v>99</v>
      </c>
      <c r="C50" s="181">
        <v>31123.459800000001</v>
      </c>
      <c r="D50" s="181">
        <v>49000</v>
      </c>
      <c r="E50" s="176"/>
      <c r="F50" s="161"/>
      <c r="G50" s="230">
        <f t="shared" si="9"/>
        <v>0</v>
      </c>
      <c r="H50" s="10" t="e">
        <f t="shared" si="0"/>
        <v>#DIV/0!</v>
      </c>
      <c r="I50" s="217"/>
      <c r="J50" s="220"/>
      <c r="K50" s="151"/>
      <c r="L50" s="149"/>
      <c r="M50" s="149"/>
      <c r="N50" s="157"/>
      <c r="O50" s="217"/>
      <c r="P50" s="377">
        <f t="shared" si="10"/>
        <v>0</v>
      </c>
      <c r="Q50" s="230">
        <f t="shared" si="1"/>
        <v>-31123.459800000001</v>
      </c>
      <c r="R50" s="10">
        <f t="shared" si="2"/>
        <v>-1</v>
      </c>
      <c r="S50" s="230">
        <f t="shared" si="3"/>
        <v>-49000</v>
      </c>
      <c r="T50" s="32">
        <f t="shared" si="4"/>
        <v>-1</v>
      </c>
      <c r="U50" s="569">
        <f t="shared" si="11"/>
        <v>-49000</v>
      </c>
      <c r="V50" s="10">
        <f t="shared" si="12"/>
        <v>-1</v>
      </c>
      <c r="W50" s="167"/>
      <c r="X50" s="172"/>
      <c r="Y50" s="181">
        <f t="shared" si="15"/>
        <v>0</v>
      </c>
      <c r="Z50" s="230">
        <f t="shared" si="16"/>
        <v>-49000</v>
      </c>
      <c r="AA50" s="10">
        <f t="shared" si="17"/>
        <v>-1</v>
      </c>
      <c r="AB50" s="16"/>
      <c r="AC50" s="19"/>
      <c r="AD50" s="17"/>
      <c r="AE50" s="17"/>
      <c r="AF50" s="17"/>
      <c r="AG50" s="41"/>
      <c r="AH50" s="18">
        <f t="shared" si="20"/>
        <v>0</v>
      </c>
    </row>
    <row r="51" spans="1:34" ht="40.35" customHeight="1" outlineLevel="1" x14ac:dyDescent="0.3">
      <c r="A51" s="103" t="s">
        <v>100</v>
      </c>
      <c r="B51" s="189" t="s">
        <v>102</v>
      </c>
      <c r="C51" s="181">
        <v>27374.750199999999</v>
      </c>
      <c r="D51" s="181">
        <v>30089</v>
      </c>
      <c r="E51" s="176"/>
      <c r="F51" s="161"/>
      <c r="G51" s="230">
        <f t="shared" si="9"/>
        <v>0</v>
      </c>
      <c r="H51" s="10" t="e">
        <f t="shared" si="0"/>
        <v>#DIV/0!</v>
      </c>
      <c r="I51" s="217"/>
      <c r="J51" s="220"/>
      <c r="K51" s="151"/>
      <c r="L51" s="149"/>
      <c r="M51" s="149"/>
      <c r="N51" s="157"/>
      <c r="O51" s="217"/>
      <c r="P51" s="377">
        <f t="shared" si="10"/>
        <v>0</v>
      </c>
      <c r="Q51" s="230">
        <f t="shared" si="1"/>
        <v>-27374.750199999999</v>
      </c>
      <c r="R51" s="10">
        <f t="shared" si="2"/>
        <v>-1</v>
      </c>
      <c r="S51" s="230">
        <f t="shared" si="3"/>
        <v>-30089</v>
      </c>
      <c r="T51" s="32">
        <f t="shared" si="4"/>
        <v>-1</v>
      </c>
      <c r="U51" s="569">
        <f t="shared" si="11"/>
        <v>-30089</v>
      </c>
      <c r="V51" s="10">
        <f t="shared" si="12"/>
        <v>-1</v>
      </c>
      <c r="W51" s="167"/>
      <c r="X51" s="172"/>
      <c r="Y51" s="181">
        <f t="shared" si="15"/>
        <v>0</v>
      </c>
      <c r="Z51" s="230">
        <f t="shared" si="16"/>
        <v>-30089</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209">
        <v>7088.3698000000004</v>
      </c>
      <c r="D52" s="209">
        <v>9500</v>
      </c>
      <c r="E52" s="178"/>
      <c r="F52" s="184"/>
      <c r="G52" s="230">
        <f t="shared" si="9"/>
        <v>0</v>
      </c>
      <c r="H52" s="10" t="e">
        <f t="shared" si="0"/>
        <v>#DIV/0!</v>
      </c>
      <c r="I52" s="217"/>
      <c r="J52" s="286"/>
      <c r="K52" s="245"/>
      <c r="L52" s="150"/>
      <c r="M52" s="150"/>
      <c r="N52" s="159"/>
      <c r="O52" s="236"/>
      <c r="P52" s="379">
        <f t="shared" si="10"/>
        <v>0</v>
      </c>
      <c r="Q52" s="295">
        <f t="shared" si="1"/>
        <v>-7088.3698000000004</v>
      </c>
      <c r="R52" s="47">
        <f t="shared" si="2"/>
        <v>-1</v>
      </c>
      <c r="S52" s="295">
        <f t="shared" si="3"/>
        <v>-9500</v>
      </c>
      <c r="T52" s="49">
        <f t="shared" si="4"/>
        <v>-1</v>
      </c>
      <c r="U52" s="572">
        <f t="shared" si="11"/>
        <v>-9500</v>
      </c>
      <c r="V52" s="47">
        <f t="shared" si="12"/>
        <v>-1</v>
      </c>
      <c r="W52" s="169"/>
      <c r="X52" s="174"/>
      <c r="Y52" s="181">
        <f t="shared" si="15"/>
        <v>0</v>
      </c>
      <c r="Z52" s="295">
        <f t="shared" si="16"/>
        <v>-9500</v>
      </c>
      <c r="AA52" s="47">
        <f t="shared" si="17"/>
        <v>-1</v>
      </c>
      <c r="AB52" s="16"/>
      <c r="AC52" s="121"/>
      <c r="AD52" s="117"/>
      <c r="AE52" s="117"/>
      <c r="AF52" s="117"/>
      <c r="AG52" s="118"/>
      <c r="AH52" s="119">
        <f t="shared" si="20"/>
        <v>0</v>
      </c>
    </row>
    <row r="53" spans="1:34" ht="36" customHeight="1" thickBot="1" x14ac:dyDescent="0.35">
      <c r="A53" s="891" t="s">
        <v>225</v>
      </c>
      <c r="B53" s="892"/>
      <c r="C53" s="164">
        <f>C38+C39</f>
        <v>12464457.088499997</v>
      </c>
      <c r="D53" s="164">
        <f>D38+D39</f>
        <v>10869125.575566428</v>
      </c>
      <c r="E53" s="164">
        <f>E38+E39</f>
        <v>0</v>
      </c>
      <c r="F53" s="208">
        <f>F38+F39</f>
        <v>0</v>
      </c>
      <c r="G53" s="291">
        <f t="shared" si="9"/>
        <v>0</v>
      </c>
      <c r="H53" s="292" t="e">
        <f t="shared" si="0"/>
        <v>#DIV/0!</v>
      </c>
      <c r="I53" s="215">
        <f>I38+I39</f>
        <v>0</v>
      </c>
      <c r="J53" s="287"/>
      <c r="K53" s="228"/>
      <c r="L53" s="228"/>
      <c r="M53" s="228"/>
      <c r="N53" s="288"/>
      <c r="O53" s="215">
        <f>O39+O38</f>
        <v>0</v>
      </c>
      <c r="P53" s="378">
        <f t="shared" si="10"/>
        <v>0</v>
      </c>
      <c r="Q53" s="291">
        <f t="shared" si="1"/>
        <v>-12464457.088499997</v>
      </c>
      <c r="R53" s="292">
        <f t="shared" si="2"/>
        <v>-1</v>
      </c>
      <c r="S53" s="291">
        <f t="shared" si="3"/>
        <v>-10869125.575566428</v>
      </c>
      <c r="T53" s="556">
        <f t="shared" si="4"/>
        <v>-1</v>
      </c>
      <c r="U53" s="564">
        <f t="shared" si="11"/>
        <v>-10869125.575566428</v>
      </c>
      <c r="V53" s="558">
        <f t="shared" si="12"/>
        <v>-1</v>
      </c>
      <c r="W53" s="39"/>
      <c r="X53" s="165">
        <f>X38+X39</f>
        <v>0</v>
      </c>
      <c r="Y53" s="163">
        <f t="shared" si="15"/>
        <v>0</v>
      </c>
      <c r="Z53" s="291">
        <f t="shared" si="16"/>
        <v>-10869125.575566428</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18276799.551099997</v>
      </c>
      <c r="D54" s="298">
        <f>SUM(D17)+D53</f>
        <v>17768774.837192051</v>
      </c>
      <c r="E54" s="298">
        <f>SUM(E17)+E53</f>
        <v>0</v>
      </c>
      <c r="F54" s="315">
        <f>SUM(F17)+F53</f>
        <v>0</v>
      </c>
      <c r="G54" s="299">
        <f t="shared" si="9"/>
        <v>-2669713.8392280503</v>
      </c>
      <c r="H54" s="300">
        <f t="shared" si="0"/>
        <v>-1</v>
      </c>
      <c r="I54" s="301">
        <f>SUM(I17)+I53</f>
        <v>2669713.8392280503</v>
      </c>
      <c r="J54" s="305"/>
      <c r="K54" s="306"/>
      <c r="L54" s="306"/>
      <c r="M54" s="306"/>
      <c r="N54" s="307"/>
      <c r="O54" s="301">
        <f>SUM(O17)+O53</f>
        <v>0</v>
      </c>
      <c r="P54" s="380">
        <f t="shared" si="10"/>
        <v>2669713.8392280503</v>
      </c>
      <c r="Q54" s="302">
        <f t="shared" si="1"/>
        <v>-15607085.711871946</v>
      </c>
      <c r="R54" s="303">
        <f t="shared" si="2"/>
        <v>-0.85392881112670671</v>
      </c>
      <c r="S54" s="302">
        <f t="shared" si="3"/>
        <v>-15099060.997964</v>
      </c>
      <c r="T54" s="304">
        <f t="shared" si="4"/>
        <v>-0.84975250889892318</v>
      </c>
      <c r="U54" s="573">
        <f t="shared" si="11"/>
        <v>-15099060.997964</v>
      </c>
      <c r="V54" s="304">
        <f t="shared" si="12"/>
        <v>-0.84975250889892318</v>
      </c>
      <c r="W54" s="308"/>
      <c r="X54" s="309">
        <f>SUM(X17)+X53</f>
        <v>0</v>
      </c>
      <c r="Y54" s="310">
        <f t="shared" si="15"/>
        <v>2669713.8392280503</v>
      </c>
      <c r="Z54" s="302">
        <f t="shared" si="16"/>
        <v>-15099060.997964</v>
      </c>
      <c r="AA54" s="303">
        <f t="shared" si="17"/>
        <v>-0.84975250889892318</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489" priority="79" operator="greaterThan">
      <formula>0</formula>
    </cfRule>
    <cfRule type="cellIs" dxfId="488" priority="78" operator="greaterThan">
      <formula>0</formula>
    </cfRule>
    <cfRule type="cellIs" dxfId="487" priority="77" operator="lessThan">
      <formula>0</formula>
    </cfRule>
  </conditionalFormatting>
  <conditionalFormatting sqref="G17:H17 J17:N17">
    <cfRule type="cellIs" dxfId="486" priority="85" operator="greaterThan">
      <formula>0</formula>
    </cfRule>
    <cfRule type="cellIs" dxfId="485" priority="84" operator="greaterThan">
      <formula>600000</formula>
    </cfRule>
    <cfRule type="cellIs" dxfId="484" priority="82" operator="greaterThan">
      <formula>0</formula>
    </cfRule>
    <cfRule type="cellIs" dxfId="483" priority="80" operator="lessThan">
      <formula>0</formula>
    </cfRule>
    <cfRule type="cellIs" dxfId="482" priority="83" operator="greaterThan">
      <formula>600000</formula>
    </cfRule>
  </conditionalFormatting>
  <conditionalFormatting sqref="G18:H37 Z18:AA37">
    <cfRule type="cellIs" dxfId="481" priority="81" operator="lessThan">
      <formula>0</formula>
    </cfRule>
    <cfRule type="cellIs" dxfId="480" priority="86" operator="greaterThan">
      <formula>0</formula>
    </cfRule>
    <cfRule type="cellIs" dxfId="479" priority="87" operator="greaterThan">
      <formula>0</formula>
    </cfRule>
  </conditionalFormatting>
  <conditionalFormatting sqref="G38:H39">
    <cfRule type="cellIs" dxfId="478" priority="74" operator="greaterThan">
      <formula>600000</formula>
    </cfRule>
    <cfRule type="cellIs" dxfId="477" priority="76" operator="greaterThan">
      <formula>0</formula>
    </cfRule>
    <cfRule type="cellIs" dxfId="476" priority="75" operator="greaterThan">
      <formula>600000</formula>
    </cfRule>
    <cfRule type="cellIs" dxfId="475" priority="73" operator="greaterThan">
      <formula>0</formula>
    </cfRule>
    <cfRule type="cellIs" dxfId="474" priority="72" operator="lessThan">
      <formula>0</formula>
    </cfRule>
  </conditionalFormatting>
  <conditionalFormatting sqref="G40:H52">
    <cfRule type="cellIs" dxfId="473" priority="71" operator="greaterThan">
      <formula>0</formula>
    </cfRule>
    <cfRule type="cellIs" dxfId="472" priority="70" operator="greaterThan">
      <formula>0</formula>
    </cfRule>
    <cfRule type="cellIs" dxfId="471" priority="69" operator="lessThan">
      <formula>0</formula>
    </cfRule>
  </conditionalFormatting>
  <conditionalFormatting sqref="G53:H54">
    <cfRule type="cellIs" dxfId="470" priority="68" operator="greaterThan">
      <formula>0</formula>
    </cfRule>
    <cfRule type="cellIs" dxfId="469" priority="67" operator="greaterThan">
      <formula>600000</formula>
    </cfRule>
    <cfRule type="cellIs" dxfId="468" priority="66" operator="greaterThan">
      <formula>600000</formula>
    </cfRule>
    <cfRule type="cellIs" dxfId="467" priority="64" operator="lessThan">
      <formula>0</formula>
    </cfRule>
    <cfRule type="cellIs" dxfId="466" priority="65" operator="greaterThan">
      <formula>0</formula>
    </cfRule>
  </conditionalFormatting>
  <conditionalFormatting sqref="J18:N54">
    <cfRule type="cellIs" dxfId="465" priority="92" operator="greaterThan">
      <formula>0</formula>
    </cfRule>
    <cfRule type="cellIs" dxfId="464" priority="88" operator="greaterThan">
      <formula>0</formula>
    </cfRule>
    <cfRule type="cellIs" dxfId="463" priority="89" operator="lessThan">
      <formula>0</formula>
    </cfRule>
    <cfRule type="cellIs" dxfId="462" priority="90" operator="greaterThan">
      <formula>0</formula>
    </cfRule>
    <cfRule type="cellIs" dxfId="461" priority="91" operator="lessThan">
      <formula>0</formula>
    </cfRule>
  </conditionalFormatting>
  <conditionalFormatting sqref="Q5:V16">
    <cfRule type="cellIs" dxfId="460" priority="19" operator="lessThan">
      <formula>0</formula>
    </cfRule>
    <cfRule type="cellIs" dxfId="459" priority="20" operator="greaterThan">
      <formula>0</formula>
    </cfRule>
    <cfRule type="cellIs" dxfId="458" priority="21" operator="greaterThan">
      <formula>0</formula>
    </cfRule>
  </conditionalFormatting>
  <conditionalFormatting sqref="Q17:V17">
    <cfRule type="cellIs" dxfId="457" priority="24" operator="greaterThan">
      <formula>0</formula>
    </cfRule>
    <cfRule type="cellIs" dxfId="456" priority="27" operator="greaterThan">
      <formula>0</formula>
    </cfRule>
    <cfRule type="cellIs" dxfId="455" priority="22" operator="lessThan">
      <formula>0</formula>
    </cfRule>
    <cfRule type="cellIs" dxfId="454" priority="25" operator="greaterThan">
      <formula>600000</formula>
    </cfRule>
    <cfRule type="cellIs" dxfId="453" priority="26" operator="greaterThan">
      <formula>600000</formula>
    </cfRule>
  </conditionalFormatting>
  <conditionalFormatting sqref="Q18:V37">
    <cfRule type="cellIs" dxfId="452" priority="28" operator="greaterThan">
      <formula>0</formula>
    </cfRule>
    <cfRule type="cellIs" dxfId="451" priority="29" operator="greaterThan">
      <formula>0</formula>
    </cfRule>
    <cfRule type="cellIs" dxfId="450" priority="23" operator="lessThan">
      <formula>0</formula>
    </cfRule>
  </conditionalFormatting>
  <conditionalFormatting sqref="Q38:V39">
    <cfRule type="cellIs" dxfId="449" priority="17" operator="greaterThan">
      <formula>600000</formula>
    </cfRule>
    <cfRule type="cellIs" dxfId="448" priority="18" operator="greaterThan">
      <formula>0</formula>
    </cfRule>
    <cfRule type="cellIs" dxfId="447" priority="15" operator="greaterThan">
      <formula>0</formula>
    </cfRule>
    <cfRule type="cellIs" dxfId="446" priority="14" operator="lessThan">
      <formula>0</formula>
    </cfRule>
    <cfRule type="cellIs" dxfId="445" priority="16" operator="greaterThan">
      <formula>600000</formula>
    </cfRule>
  </conditionalFormatting>
  <conditionalFormatting sqref="Q40:V52">
    <cfRule type="cellIs" dxfId="444" priority="13" operator="greaterThan">
      <formula>0</formula>
    </cfRule>
    <cfRule type="cellIs" dxfId="443" priority="12" operator="greaterThan">
      <formula>0</formula>
    </cfRule>
    <cfRule type="cellIs" dxfId="442" priority="11" operator="lessThan">
      <formula>0</formula>
    </cfRule>
  </conditionalFormatting>
  <conditionalFormatting sqref="Q53:V54">
    <cfRule type="cellIs" dxfId="441" priority="1" operator="lessThan">
      <formula>0</formula>
    </cfRule>
    <cfRule type="cellIs" dxfId="440" priority="5" operator="greaterThan">
      <formula>0</formula>
    </cfRule>
    <cfRule type="cellIs" dxfId="439" priority="4" operator="greaterThan">
      <formula>600000</formula>
    </cfRule>
    <cfRule type="cellIs" dxfId="438" priority="3" operator="greaterThan">
      <formula>600000</formula>
    </cfRule>
    <cfRule type="cellIs" dxfId="437" priority="2" operator="greaterThan">
      <formula>0</formula>
    </cfRule>
  </conditionalFormatting>
  <conditionalFormatting sqref="Z5:AA16">
    <cfRule type="cellIs" dxfId="436" priority="48" operator="lessThan">
      <formula>0</formula>
    </cfRule>
    <cfRule type="cellIs" dxfId="435" priority="49" operator="greaterThan">
      <formula>0</formula>
    </cfRule>
    <cfRule type="cellIs" dxfId="434" priority="50" operator="greaterThan">
      <formula>0</formula>
    </cfRule>
  </conditionalFormatting>
  <conditionalFormatting sqref="Z17:AA17">
    <cfRule type="cellIs" dxfId="433" priority="43" operator="lessThan">
      <formula>0</formula>
    </cfRule>
    <cfRule type="cellIs" dxfId="432" priority="44" operator="greaterThan">
      <formula>0</formula>
    </cfRule>
    <cfRule type="cellIs" dxfId="431" priority="45" operator="greaterThan">
      <formula>600000</formula>
    </cfRule>
    <cfRule type="cellIs" dxfId="430" priority="46" operator="greaterThan">
      <formula>600000</formula>
    </cfRule>
    <cfRule type="cellIs" dxfId="429" priority="47" operator="greaterThan">
      <formula>0</formula>
    </cfRule>
  </conditionalFormatting>
  <conditionalFormatting sqref="Z38:AA39">
    <cfRule type="cellIs" dxfId="428" priority="42" operator="greaterThan">
      <formula>0</formula>
    </cfRule>
    <cfRule type="cellIs" dxfId="427" priority="41" operator="greaterThan">
      <formula>600000</formula>
    </cfRule>
    <cfRule type="cellIs" dxfId="426" priority="40" operator="greaterThan">
      <formula>600000</formula>
    </cfRule>
    <cfRule type="cellIs" dxfId="425" priority="39" operator="greaterThan">
      <formula>0</formula>
    </cfRule>
    <cfRule type="cellIs" dxfId="424" priority="38" operator="lessThan">
      <formula>0</formula>
    </cfRule>
  </conditionalFormatting>
  <conditionalFormatting sqref="Z40:AA52">
    <cfRule type="cellIs" dxfId="423" priority="32" operator="greaterThan">
      <formula>0</formula>
    </cfRule>
    <cfRule type="cellIs" dxfId="422" priority="31" operator="greaterThan">
      <formula>0</formula>
    </cfRule>
    <cfRule type="cellIs" dxfId="421" priority="30" operator="lessThan">
      <formula>0</formula>
    </cfRule>
  </conditionalFormatting>
  <conditionalFormatting sqref="Z53:AA54">
    <cfRule type="cellIs" dxfId="420" priority="34" operator="greaterThan">
      <formula>0</formula>
    </cfRule>
    <cfRule type="cellIs" dxfId="419" priority="37" operator="greaterThan">
      <formula>0</formula>
    </cfRule>
    <cfRule type="cellIs" dxfId="418" priority="36" operator="greaterThan">
      <formula>600000</formula>
    </cfRule>
    <cfRule type="cellIs" dxfId="417" priority="35" operator="greaterThan">
      <formula>600000</formula>
    </cfRule>
    <cfRule type="cellIs" dxfId="416" priority="33" operator="lessThan">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3A7F-F372-4647-A0DC-DD2C7AE441C1}">
  <sheetPr codeName="Tabelle11"/>
  <dimension ref="A1:AK54"/>
  <sheetViews>
    <sheetView zoomScale="50" zoomScaleNormal="50" workbookViewId="0">
      <selection activeCell="P4" sqref="P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394</v>
      </c>
      <c r="D4" s="317" t="s">
        <v>395</v>
      </c>
      <c r="E4" s="279" t="s">
        <v>396</v>
      </c>
      <c r="F4" s="279" t="s">
        <v>397</v>
      </c>
      <c r="G4" s="97" t="s">
        <v>398</v>
      </c>
      <c r="H4" s="272" t="s">
        <v>399</v>
      </c>
      <c r="I4" s="35" t="s">
        <v>175</v>
      </c>
      <c r="J4" s="221" t="s">
        <v>393</v>
      </c>
      <c r="K4" s="221" t="s">
        <v>400</v>
      </c>
      <c r="L4" s="221" t="s">
        <v>401</v>
      </c>
      <c r="M4" s="221" t="s">
        <v>402</v>
      </c>
      <c r="N4" s="221" t="s">
        <v>403</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393</v>
      </c>
      <c r="AD4" s="6" t="s">
        <v>400</v>
      </c>
      <c r="AE4" s="6" t="s">
        <v>401</v>
      </c>
      <c r="AF4" s="6" t="s">
        <v>402</v>
      </c>
      <c r="AG4" s="6" t="s">
        <v>403</v>
      </c>
      <c r="AH4" s="15" t="s">
        <v>21</v>
      </c>
    </row>
    <row r="5" spans="1:34" ht="36" customHeight="1" outlineLevel="1" x14ac:dyDescent="0.3">
      <c r="A5" s="139" t="s">
        <v>34</v>
      </c>
      <c r="B5" s="36" t="s">
        <v>35</v>
      </c>
      <c r="C5" s="195">
        <v>117834.35950000001</v>
      </c>
      <c r="D5" s="196">
        <v>120024.89864234578</v>
      </c>
      <c r="E5" s="183"/>
      <c r="F5" s="183"/>
      <c r="G5" s="273">
        <f>E5-I5</f>
        <v>-156032.36818000002</v>
      </c>
      <c r="H5" s="9">
        <f t="shared" ref="H5:H54" si="0">E5/I5-1</f>
        <v>-1</v>
      </c>
      <c r="I5" s="211">
        <v>156032.36818000002</v>
      </c>
      <c r="J5" s="51"/>
      <c r="K5" s="131"/>
      <c r="L5" s="8"/>
      <c r="M5" s="8"/>
      <c r="N5" s="153"/>
      <c r="O5" s="211"/>
      <c r="P5" s="365">
        <f>I5-O5</f>
        <v>156032.36818000002</v>
      </c>
      <c r="Q5" s="273">
        <f t="shared" ref="Q5:Q54" si="1">I5-C5</f>
        <v>38198.008680000014</v>
      </c>
      <c r="R5" s="9">
        <f t="shared" ref="R5:R54" si="2">I5/C5-1</f>
        <v>0.32416698187254966</v>
      </c>
      <c r="S5" s="273">
        <f t="shared" ref="S5:S54" si="3">I5-D5</f>
        <v>36007.469537654237</v>
      </c>
      <c r="T5" s="31">
        <f t="shared" ref="T5:T54" si="4">I5/D5-1</f>
        <v>0.29999999954134937</v>
      </c>
      <c r="U5" s="568">
        <f>P5-D5</f>
        <v>36007.469537654237</v>
      </c>
      <c r="V5" s="9">
        <f>P5/D5-1</f>
        <v>0.29999999954134937</v>
      </c>
      <c r="W5" s="166"/>
      <c r="X5" s="171"/>
      <c r="Y5" s="192">
        <f t="shared" ref="Y5:Y36" si="5">I5+X5</f>
        <v>156032.36818000002</v>
      </c>
      <c r="Z5" s="273">
        <f t="shared" ref="Z5:Z36" si="6">Y5-D5</f>
        <v>36007.469537654237</v>
      </c>
      <c r="AA5" s="9">
        <f t="shared" ref="AA5:AA36" si="7">Y5/D5-1</f>
        <v>0.29999999954134937</v>
      </c>
      <c r="AB5" s="16"/>
      <c r="AC5" s="20"/>
      <c r="AD5" s="21"/>
      <c r="AE5" s="21"/>
      <c r="AF5" s="21"/>
      <c r="AG5" s="40"/>
      <c r="AH5" s="22">
        <f t="shared" ref="AH5:AH16" si="8">SUM(AC5:AG5)</f>
        <v>0</v>
      </c>
    </row>
    <row r="6" spans="1:34" ht="36" customHeight="1" outlineLevel="1" x14ac:dyDescent="0.3">
      <c r="A6" s="140" t="s">
        <v>34</v>
      </c>
      <c r="B6" s="37" t="s">
        <v>45</v>
      </c>
      <c r="C6" s="170">
        <v>88388.099199999997</v>
      </c>
      <c r="D6" s="176">
        <v>107556.22116802156</v>
      </c>
      <c r="E6" s="161"/>
      <c r="F6" s="161"/>
      <c r="G6" s="230">
        <f t="shared" ref="G6:G54" si="9">E6-I6</f>
        <v>0</v>
      </c>
      <c r="H6" s="10" t="e">
        <f t="shared" si="0"/>
        <v>#DIV/0!</v>
      </c>
      <c r="I6" s="212"/>
      <c r="J6" s="98"/>
      <c r="K6" s="17"/>
      <c r="L6" s="3"/>
      <c r="M6" s="3"/>
      <c r="N6" s="133"/>
      <c r="O6" s="212"/>
      <c r="P6" s="366">
        <f t="shared" ref="P6:P54" si="10">I6-O6</f>
        <v>0</v>
      </c>
      <c r="Q6" s="230">
        <f t="shared" si="1"/>
        <v>-88388.099199999997</v>
      </c>
      <c r="R6" s="10">
        <f t="shared" si="2"/>
        <v>-1</v>
      </c>
      <c r="S6" s="230">
        <f t="shared" si="3"/>
        <v>-107556.22116802156</v>
      </c>
      <c r="T6" s="32">
        <f t="shared" si="4"/>
        <v>-1</v>
      </c>
      <c r="U6" s="569">
        <f t="shared" ref="U6:U54" si="11">P6-D6</f>
        <v>-107556.22116802156</v>
      </c>
      <c r="V6" s="10">
        <f t="shared" ref="V6:V54" si="12">P6/D6-1</f>
        <v>-1</v>
      </c>
      <c r="W6" s="167"/>
      <c r="X6" s="172"/>
      <c r="Y6" s="181">
        <f t="shared" si="5"/>
        <v>0</v>
      </c>
      <c r="Z6" s="230">
        <f t="shared" si="6"/>
        <v>-107556.22116802156</v>
      </c>
      <c r="AA6" s="10">
        <f t="shared" si="7"/>
        <v>-1</v>
      </c>
      <c r="AB6" s="16"/>
      <c r="AC6" s="19"/>
      <c r="AD6" s="17"/>
      <c r="AE6" s="17"/>
      <c r="AF6" s="17"/>
      <c r="AG6" s="41"/>
      <c r="AH6" s="18">
        <f t="shared" si="8"/>
        <v>0</v>
      </c>
    </row>
    <row r="7" spans="1:34" ht="36" customHeight="1" outlineLevel="1" x14ac:dyDescent="0.3">
      <c r="A7" s="140" t="s">
        <v>46</v>
      </c>
      <c r="B7" s="37" t="s">
        <v>47</v>
      </c>
      <c r="C7" s="170">
        <v>50011.300199999998</v>
      </c>
      <c r="D7" s="176">
        <v>50000</v>
      </c>
      <c r="E7" s="161"/>
      <c r="F7" s="161"/>
      <c r="G7" s="230">
        <f t="shared" si="9"/>
        <v>-62500</v>
      </c>
      <c r="H7" s="10">
        <f t="shared" si="0"/>
        <v>-1</v>
      </c>
      <c r="I7" s="212">
        <v>62500</v>
      </c>
      <c r="J7" s="98"/>
      <c r="K7" s="17"/>
      <c r="L7" s="3"/>
      <c r="M7" s="3"/>
      <c r="N7" s="133"/>
      <c r="O7" s="212"/>
      <c r="P7" s="366">
        <f t="shared" si="10"/>
        <v>62500</v>
      </c>
      <c r="Q7" s="230">
        <f t="shared" si="1"/>
        <v>12488.699800000002</v>
      </c>
      <c r="R7" s="10">
        <f t="shared" si="2"/>
        <v>0.24971755883283353</v>
      </c>
      <c r="S7" s="230">
        <f t="shared" si="3"/>
        <v>12500</v>
      </c>
      <c r="T7" s="32">
        <f t="shared" si="4"/>
        <v>0.25</v>
      </c>
      <c r="U7" s="569">
        <f t="shared" si="11"/>
        <v>12500</v>
      </c>
      <c r="V7" s="10">
        <f t="shared" si="12"/>
        <v>0.25</v>
      </c>
      <c r="W7" s="167"/>
      <c r="X7" s="172"/>
      <c r="Y7" s="181">
        <f t="shared" si="5"/>
        <v>62500</v>
      </c>
      <c r="Z7" s="230">
        <f t="shared" si="6"/>
        <v>12500</v>
      </c>
      <c r="AA7" s="10">
        <f t="shared" si="7"/>
        <v>0.25</v>
      </c>
      <c r="AB7" s="16"/>
      <c r="AC7" s="19"/>
      <c r="AD7" s="17"/>
      <c r="AE7" s="17"/>
      <c r="AF7" s="17"/>
      <c r="AG7" s="41"/>
      <c r="AH7" s="18">
        <f t="shared" si="8"/>
        <v>0</v>
      </c>
    </row>
    <row r="8" spans="1:34" ht="36" customHeight="1" outlineLevel="1" x14ac:dyDescent="0.3">
      <c r="A8" s="140" t="s">
        <v>46</v>
      </c>
      <c r="B8" s="37" t="s">
        <v>195</v>
      </c>
      <c r="C8" s="197">
        <v>116860.395</v>
      </c>
      <c r="D8" s="176">
        <v>120682.13470307979</v>
      </c>
      <c r="E8" s="161"/>
      <c r="F8" s="161"/>
      <c r="G8" s="230">
        <f t="shared" si="9"/>
        <v>0</v>
      </c>
      <c r="H8" s="10" t="e">
        <f t="shared" si="0"/>
        <v>#DIV/0!</v>
      </c>
      <c r="I8" s="212"/>
      <c r="J8" s="98"/>
      <c r="K8" s="17"/>
      <c r="L8" s="3"/>
      <c r="M8" s="3"/>
      <c r="N8" s="133"/>
      <c r="O8" s="212"/>
      <c r="P8" s="366">
        <f t="shared" si="10"/>
        <v>0</v>
      </c>
      <c r="Q8" s="230">
        <f t="shared" si="1"/>
        <v>-116860.395</v>
      </c>
      <c r="R8" s="10">
        <f t="shared" si="2"/>
        <v>-1</v>
      </c>
      <c r="S8" s="230">
        <f t="shared" si="3"/>
        <v>-120682.13470307979</v>
      </c>
      <c r="T8" s="32">
        <f t="shared" si="4"/>
        <v>-1</v>
      </c>
      <c r="U8" s="569">
        <f t="shared" si="11"/>
        <v>-120682.13470307979</v>
      </c>
      <c r="V8" s="10">
        <f t="shared" si="12"/>
        <v>-1</v>
      </c>
      <c r="W8" s="167"/>
      <c r="X8" s="172"/>
      <c r="Y8" s="181">
        <f t="shared" si="5"/>
        <v>0</v>
      </c>
      <c r="Z8" s="230">
        <f t="shared" si="6"/>
        <v>-120682.13470307979</v>
      </c>
      <c r="AA8" s="10">
        <f t="shared" si="7"/>
        <v>-1</v>
      </c>
      <c r="AB8" s="16"/>
      <c r="AC8" s="19"/>
      <c r="AD8" s="17"/>
      <c r="AE8" s="17"/>
      <c r="AF8" s="17"/>
      <c r="AG8" s="17"/>
      <c r="AH8" s="18">
        <f t="shared" si="8"/>
        <v>0</v>
      </c>
    </row>
    <row r="9" spans="1:34" ht="36" customHeight="1" outlineLevel="1" x14ac:dyDescent="0.3">
      <c r="A9" s="142" t="s">
        <v>49</v>
      </c>
      <c r="B9" s="44" t="s">
        <v>197</v>
      </c>
      <c r="C9" s="198">
        <v>21337.240399999999</v>
      </c>
      <c r="D9" s="177">
        <v>10000</v>
      </c>
      <c r="E9" s="184"/>
      <c r="F9" s="184"/>
      <c r="G9" s="230">
        <f t="shared" si="9"/>
        <v>-11500</v>
      </c>
      <c r="H9" s="10">
        <f t="shared" si="0"/>
        <v>-1</v>
      </c>
      <c r="I9" s="213">
        <v>11500</v>
      </c>
      <c r="J9" s="110"/>
      <c r="K9" s="25"/>
      <c r="L9" s="46"/>
      <c r="M9" s="46"/>
      <c r="N9" s="154"/>
      <c r="O9" s="213"/>
      <c r="P9" s="367">
        <f t="shared" si="10"/>
        <v>11500</v>
      </c>
      <c r="Q9" s="230">
        <f t="shared" si="1"/>
        <v>-9837.2403999999988</v>
      </c>
      <c r="R9" s="10">
        <f t="shared" si="2"/>
        <v>-0.46103620785000854</v>
      </c>
      <c r="S9" s="230">
        <f t="shared" si="3"/>
        <v>1500</v>
      </c>
      <c r="T9" s="32">
        <f t="shared" si="4"/>
        <v>0.14999999999999991</v>
      </c>
      <c r="U9" s="569">
        <f t="shared" si="11"/>
        <v>1500</v>
      </c>
      <c r="V9" s="10">
        <f t="shared" si="12"/>
        <v>0.14999999999999991</v>
      </c>
      <c r="W9" s="168"/>
      <c r="X9" s="173"/>
      <c r="Y9" s="181">
        <f t="shared" si="5"/>
        <v>11500</v>
      </c>
      <c r="Z9" s="230">
        <f t="shared" si="6"/>
        <v>1500</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136621.6096</v>
      </c>
      <c r="D10" s="178">
        <v>90292.99496917949</v>
      </c>
      <c r="E10" s="162"/>
      <c r="F10" s="162"/>
      <c r="G10" s="274">
        <f t="shared" si="9"/>
        <v>0</v>
      </c>
      <c r="H10" s="12" t="e">
        <f t="shared" si="0"/>
        <v>#DIV/0!</v>
      </c>
      <c r="I10" s="214"/>
      <c r="J10" s="109"/>
      <c r="K10" s="117"/>
      <c r="L10" s="11"/>
      <c r="M10" s="11"/>
      <c r="N10" s="155"/>
      <c r="O10" s="214"/>
      <c r="P10" s="368">
        <f t="shared" si="10"/>
        <v>0</v>
      </c>
      <c r="Q10" s="274">
        <f t="shared" si="1"/>
        <v>-136621.6096</v>
      </c>
      <c r="R10" s="12">
        <f t="shared" si="2"/>
        <v>-1</v>
      </c>
      <c r="S10" s="274">
        <f t="shared" si="3"/>
        <v>-90292.99496917949</v>
      </c>
      <c r="T10" s="33">
        <f t="shared" si="4"/>
        <v>-1</v>
      </c>
      <c r="U10" s="570">
        <f t="shared" si="11"/>
        <v>-90292.99496917949</v>
      </c>
      <c r="V10" s="12">
        <f t="shared" si="12"/>
        <v>-1</v>
      </c>
      <c r="W10" s="169"/>
      <c r="X10" s="174"/>
      <c r="Y10" s="193">
        <f t="shared" si="5"/>
        <v>0</v>
      </c>
      <c r="Z10" s="274">
        <f t="shared" si="6"/>
        <v>-90292.99496917949</v>
      </c>
      <c r="AA10" s="12">
        <f t="shared" si="7"/>
        <v>-1</v>
      </c>
      <c r="AB10" s="16"/>
      <c r="AC10" s="24"/>
      <c r="AD10" s="25"/>
      <c r="AE10" s="25"/>
      <c r="AF10" s="25"/>
      <c r="AG10" s="42"/>
      <c r="AH10" s="23">
        <f t="shared" si="8"/>
        <v>0</v>
      </c>
    </row>
    <row r="11" spans="1:34" ht="36" customHeight="1" outlineLevel="1" x14ac:dyDescent="0.3">
      <c r="A11" s="99" t="s">
        <v>52</v>
      </c>
      <c r="B11" s="107" t="s">
        <v>53</v>
      </c>
      <c r="C11" s="200">
        <v>2390713.2947999998</v>
      </c>
      <c r="D11" s="175">
        <v>2518015.5</v>
      </c>
      <c r="E11" s="240"/>
      <c r="F11" s="240"/>
      <c r="G11" s="276">
        <f t="shared" si="9"/>
        <v>-2266213.9499991001</v>
      </c>
      <c r="H11" s="45">
        <f t="shared" si="0"/>
        <v>-1</v>
      </c>
      <c r="I11" s="233">
        <v>2266213.9499991001</v>
      </c>
      <c r="J11" s="128"/>
      <c r="K11" s="131"/>
      <c r="L11" s="131"/>
      <c r="M11" s="131"/>
      <c r="N11" s="281"/>
      <c r="O11" s="233"/>
      <c r="P11" s="369">
        <f t="shared" si="10"/>
        <v>2266213.9499991001</v>
      </c>
      <c r="Q11" s="276">
        <f t="shared" si="1"/>
        <v>-124499.34480089974</v>
      </c>
      <c r="R11" s="45">
        <f t="shared" si="2"/>
        <v>-5.2076233930557936E-2</v>
      </c>
      <c r="S11" s="276">
        <f t="shared" si="3"/>
        <v>-251801.55000089994</v>
      </c>
      <c r="T11" s="187">
        <f t="shared" si="4"/>
        <v>-0.10000000000035736</v>
      </c>
      <c r="U11" s="571">
        <f t="shared" si="11"/>
        <v>-251801.55000089994</v>
      </c>
      <c r="V11" s="45">
        <f t="shared" si="12"/>
        <v>-0.10000000000035736</v>
      </c>
      <c r="W11" s="222"/>
      <c r="X11" s="175"/>
      <c r="Y11" s="192">
        <f t="shared" si="5"/>
        <v>2266213.9499991001</v>
      </c>
      <c r="Z11" s="273">
        <f t="shared" si="6"/>
        <v>-251801.55000089994</v>
      </c>
      <c r="AA11" s="9">
        <f t="shared" si="7"/>
        <v>-0.10000000000035736</v>
      </c>
      <c r="AB11" s="16"/>
      <c r="AC11" s="51"/>
      <c r="AD11" s="13"/>
      <c r="AE11" s="13"/>
      <c r="AF11" s="131"/>
      <c r="AG11" s="131"/>
      <c r="AH11" s="129">
        <f t="shared" si="8"/>
        <v>0</v>
      </c>
    </row>
    <row r="12" spans="1:34" ht="36" customHeight="1" outlineLevel="1" x14ac:dyDescent="0.3">
      <c r="A12" s="37" t="s">
        <v>52</v>
      </c>
      <c r="B12" s="105" t="s">
        <v>54</v>
      </c>
      <c r="C12" s="201">
        <v>2640284.1464999998</v>
      </c>
      <c r="D12" s="176">
        <v>2544994.4432452479</v>
      </c>
      <c r="E12" s="161"/>
      <c r="F12" s="161"/>
      <c r="G12" s="230">
        <f t="shared" si="9"/>
        <v>0</v>
      </c>
      <c r="H12" s="10" t="e">
        <f t="shared" si="0"/>
        <v>#DIV/0!</v>
      </c>
      <c r="I12" s="212"/>
      <c r="J12" s="19"/>
      <c r="K12" s="17"/>
      <c r="L12" s="17"/>
      <c r="M12" s="17"/>
      <c r="N12" s="134"/>
      <c r="O12" s="212"/>
      <c r="P12" s="366">
        <f t="shared" si="10"/>
        <v>0</v>
      </c>
      <c r="Q12" s="230">
        <f t="shared" si="1"/>
        <v>-2640284.1464999998</v>
      </c>
      <c r="R12" s="10">
        <f t="shared" si="2"/>
        <v>-1</v>
      </c>
      <c r="S12" s="230">
        <f t="shared" si="3"/>
        <v>-2544994.4432452479</v>
      </c>
      <c r="T12" s="32">
        <f t="shared" si="4"/>
        <v>-1</v>
      </c>
      <c r="U12" s="569">
        <f t="shared" si="11"/>
        <v>-2544994.4432452479</v>
      </c>
      <c r="V12" s="10">
        <f t="shared" si="12"/>
        <v>-1</v>
      </c>
      <c r="W12" s="167"/>
      <c r="X12" s="176"/>
      <c r="Y12" s="181">
        <f t="shared" si="5"/>
        <v>0</v>
      </c>
      <c r="Z12" s="230">
        <f t="shared" si="6"/>
        <v>-2544994.4432452479</v>
      </c>
      <c r="AA12" s="10">
        <f t="shared" si="7"/>
        <v>-1</v>
      </c>
      <c r="AB12" s="16"/>
      <c r="AC12" s="106"/>
      <c r="AD12" s="17"/>
      <c r="AE12" s="17"/>
      <c r="AF12" s="17"/>
      <c r="AG12" s="17"/>
      <c r="AH12" s="22">
        <f t="shared" si="8"/>
        <v>0</v>
      </c>
    </row>
    <row r="13" spans="1:34" ht="36" customHeight="1" outlineLevel="1" x14ac:dyDescent="0.3">
      <c r="A13" s="37" t="s">
        <v>52</v>
      </c>
      <c r="B13" s="105" t="s">
        <v>55</v>
      </c>
      <c r="C13" s="202">
        <v>9586.3410999999996</v>
      </c>
      <c r="D13" s="177">
        <v>40803.89066490504</v>
      </c>
      <c r="E13" s="184"/>
      <c r="F13" s="184"/>
      <c r="G13" s="230">
        <f t="shared" si="9"/>
        <v>0</v>
      </c>
      <c r="H13" s="10" t="e">
        <f t="shared" si="0"/>
        <v>#DIV/0!</v>
      </c>
      <c r="I13" s="213"/>
      <c r="J13" s="19"/>
      <c r="K13" s="17"/>
      <c r="L13" s="17"/>
      <c r="M13" s="17"/>
      <c r="N13" s="134"/>
      <c r="O13" s="213"/>
      <c r="P13" s="367">
        <f t="shared" si="10"/>
        <v>0</v>
      </c>
      <c r="Q13" s="230">
        <f t="shared" si="1"/>
        <v>-9586.3410999999996</v>
      </c>
      <c r="R13" s="10">
        <f t="shared" si="2"/>
        <v>-1</v>
      </c>
      <c r="S13" s="230">
        <f t="shared" si="3"/>
        <v>-40803.89066490504</v>
      </c>
      <c r="T13" s="32">
        <f t="shared" si="4"/>
        <v>-1</v>
      </c>
      <c r="U13" s="569">
        <f t="shared" si="11"/>
        <v>-40803.89066490504</v>
      </c>
      <c r="V13" s="10">
        <f t="shared" si="12"/>
        <v>-1</v>
      </c>
      <c r="W13" s="168"/>
      <c r="X13" s="177"/>
      <c r="Y13" s="181">
        <f t="shared" si="5"/>
        <v>0</v>
      </c>
      <c r="Z13" s="230">
        <f t="shared" si="6"/>
        <v>-40803.89066490504</v>
      </c>
      <c r="AA13" s="10">
        <f t="shared" si="7"/>
        <v>-1</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178800.0491</v>
      </c>
      <c r="D15" s="175">
        <v>179885.31615469194</v>
      </c>
      <c r="E15" s="160"/>
      <c r="F15" s="160"/>
      <c r="G15" s="276">
        <f t="shared" si="9"/>
        <v>-188879.58201000001</v>
      </c>
      <c r="H15" s="45">
        <f t="shared" si="0"/>
        <v>-1</v>
      </c>
      <c r="I15" s="233">
        <v>188879.58201000001</v>
      </c>
      <c r="J15" s="26"/>
      <c r="K15" s="27"/>
      <c r="L15" s="27"/>
      <c r="M15" s="27"/>
      <c r="N15" s="135"/>
      <c r="O15" s="233"/>
      <c r="P15" s="369">
        <f t="shared" si="10"/>
        <v>188879.58201000001</v>
      </c>
      <c r="Q15" s="276">
        <f t="shared" si="1"/>
        <v>10079.532910000009</v>
      </c>
      <c r="R15" s="45">
        <f t="shared" si="2"/>
        <v>5.6373211085432473E-2</v>
      </c>
      <c r="S15" s="276">
        <f t="shared" si="3"/>
        <v>8994.2658553080691</v>
      </c>
      <c r="T15" s="187">
        <f t="shared" si="4"/>
        <v>5.0000000264465605E-2</v>
      </c>
      <c r="U15" s="571">
        <f t="shared" si="11"/>
        <v>8994.2658553080691</v>
      </c>
      <c r="V15" s="45">
        <f t="shared" si="12"/>
        <v>5.0000000264465605E-2</v>
      </c>
      <c r="W15" s="222"/>
      <c r="X15" s="175"/>
      <c r="Y15" s="192">
        <f t="shared" si="5"/>
        <v>188879.58201000001</v>
      </c>
      <c r="Z15" s="276">
        <f t="shared" si="6"/>
        <v>8994.2658553080691</v>
      </c>
      <c r="AA15" s="45">
        <f t="shared" si="7"/>
        <v>5.0000000264465605E-2</v>
      </c>
      <c r="AB15" s="16"/>
      <c r="AC15" s="128"/>
      <c r="AD15" s="8"/>
      <c r="AE15" s="8"/>
      <c r="AF15" s="8"/>
      <c r="AG15" s="8"/>
      <c r="AH15" s="129">
        <f t="shared" si="8"/>
        <v>0</v>
      </c>
    </row>
    <row r="16" spans="1:34" ht="36" customHeight="1" outlineLevel="1" thickBot="1" x14ac:dyDescent="0.35">
      <c r="A16" s="95" t="s">
        <v>57</v>
      </c>
      <c r="B16" s="111" t="s">
        <v>59</v>
      </c>
      <c r="C16" s="204">
        <v>405427.71100000001</v>
      </c>
      <c r="D16" s="179">
        <v>441349.52356391115</v>
      </c>
      <c r="E16" s="242"/>
      <c r="F16" s="242"/>
      <c r="G16" s="274">
        <f t="shared" si="9"/>
        <v>0</v>
      </c>
      <c r="H16" s="12" t="e">
        <f t="shared" si="0"/>
        <v>#DIV/0!</v>
      </c>
      <c r="I16" s="234"/>
      <c r="J16" s="19"/>
      <c r="K16" s="17"/>
      <c r="L16" s="17"/>
      <c r="M16" s="17"/>
      <c r="N16" s="134"/>
      <c r="O16" s="234"/>
      <c r="P16" s="370">
        <f t="shared" si="10"/>
        <v>0</v>
      </c>
      <c r="Q16" s="274">
        <f t="shared" si="1"/>
        <v>-405427.71100000001</v>
      </c>
      <c r="R16" s="12">
        <f t="shared" si="2"/>
        <v>-1</v>
      </c>
      <c r="S16" s="274">
        <f t="shared" si="3"/>
        <v>-441349.52356391115</v>
      </c>
      <c r="T16" s="33">
        <f t="shared" si="4"/>
        <v>-1</v>
      </c>
      <c r="U16" s="570">
        <f t="shared" si="11"/>
        <v>-441349.52356391115</v>
      </c>
      <c r="V16" s="12">
        <f t="shared" si="12"/>
        <v>-1</v>
      </c>
      <c r="W16" s="241"/>
      <c r="X16" s="179"/>
      <c r="Y16" s="181">
        <f t="shared" si="5"/>
        <v>0</v>
      </c>
      <c r="Z16" s="295">
        <f t="shared" si="6"/>
        <v>-441349.52356391115</v>
      </c>
      <c r="AA16" s="47">
        <f t="shared" si="7"/>
        <v>-1</v>
      </c>
      <c r="AB16" s="16"/>
      <c r="AC16" s="121"/>
      <c r="AD16" s="11"/>
      <c r="AE16" s="11"/>
      <c r="AF16" s="11"/>
      <c r="AG16" s="11"/>
      <c r="AH16" s="119">
        <f t="shared" si="8"/>
        <v>0</v>
      </c>
    </row>
    <row r="17" spans="1:37" ht="36" customHeight="1" thickBot="1" x14ac:dyDescent="0.35">
      <c r="A17" s="891" t="s">
        <v>200</v>
      </c>
      <c r="B17" s="902"/>
      <c r="C17" s="164">
        <f>SUM(C5:C16)</f>
        <v>6155864.5464000003</v>
      </c>
      <c r="D17" s="191">
        <f>SUM(D5:D16)</f>
        <v>6223604.9231113838</v>
      </c>
      <c r="E17" s="164">
        <f>SUM(E5:E16)</f>
        <v>0</v>
      </c>
      <c r="F17" s="208">
        <f>SUM(F5:F16)</f>
        <v>0</v>
      </c>
      <c r="G17" s="291">
        <f t="shared" si="9"/>
        <v>-2685125.9001891003</v>
      </c>
      <c r="H17" s="292">
        <f t="shared" si="0"/>
        <v>-1</v>
      </c>
      <c r="I17" s="215">
        <f>SUM(I5:I16)</f>
        <v>2685125.9001891003</v>
      </c>
      <c r="J17" s="28"/>
      <c r="K17" s="7"/>
      <c r="L17" s="7"/>
      <c r="M17" s="7"/>
      <c r="N17" s="53"/>
      <c r="O17" s="215">
        <f>SUM(O5:O16)</f>
        <v>0</v>
      </c>
      <c r="P17" s="381">
        <f>I17-O17</f>
        <v>2685125.9001891003</v>
      </c>
      <c r="Q17" s="277">
        <f t="shared" si="1"/>
        <v>-3470738.6462109</v>
      </c>
      <c r="R17" s="152">
        <f t="shared" si="2"/>
        <v>-0.56381010661461295</v>
      </c>
      <c r="S17" s="277">
        <f t="shared" si="3"/>
        <v>-3538479.0229222835</v>
      </c>
      <c r="T17" s="226">
        <f t="shared" si="4"/>
        <v>-0.56855778389501022</v>
      </c>
      <c r="U17" s="564">
        <f>P17-D17</f>
        <v>-3538479.0229222835</v>
      </c>
      <c r="V17" s="558">
        <f t="shared" si="12"/>
        <v>-0.56855778389501022</v>
      </c>
      <c r="W17" s="35"/>
      <c r="X17" s="165">
        <f>SUM(X5:X16)</f>
        <v>0</v>
      </c>
      <c r="Y17" s="165">
        <f t="shared" si="5"/>
        <v>2685125.9001891003</v>
      </c>
      <c r="Z17" s="291">
        <f t="shared" si="6"/>
        <v>-3538479.0229222835</v>
      </c>
      <c r="AA17" s="292">
        <f t="shared" si="7"/>
        <v>-0.56855778389501022</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1725182.7219</v>
      </c>
      <c r="D18" s="205">
        <v>1387464.9999999932</v>
      </c>
      <c r="E18" s="196"/>
      <c r="F18" s="183"/>
      <c r="G18" s="273">
        <f t="shared" si="9"/>
        <v>0</v>
      </c>
      <c r="H18" s="9" t="e">
        <f t="shared" si="0"/>
        <v>#DIV/0!</v>
      </c>
      <c r="I18" s="211"/>
      <c r="J18" s="51"/>
      <c r="K18" s="131"/>
      <c r="L18" s="8"/>
      <c r="M18" s="8"/>
      <c r="N18" s="153"/>
      <c r="O18" s="216"/>
      <c r="P18" s="374">
        <f t="shared" si="10"/>
        <v>0</v>
      </c>
      <c r="Q18" s="273">
        <f t="shared" si="1"/>
        <v>-1725182.7219</v>
      </c>
      <c r="R18" s="9">
        <f t="shared" si="2"/>
        <v>-1</v>
      </c>
      <c r="S18" s="273">
        <f t="shared" si="3"/>
        <v>-1387464.9999999932</v>
      </c>
      <c r="T18" s="31">
        <f t="shared" si="4"/>
        <v>-1</v>
      </c>
      <c r="U18" s="568">
        <f t="shared" si="11"/>
        <v>-1387464.9999999932</v>
      </c>
      <c r="V18" s="9">
        <f t="shared" si="12"/>
        <v>-1</v>
      </c>
      <c r="W18" s="166"/>
      <c r="X18" s="171"/>
      <c r="Y18" s="181">
        <f t="shared" si="5"/>
        <v>0</v>
      </c>
      <c r="Z18" s="273">
        <f t="shared" si="6"/>
        <v>-1387464.9999999932</v>
      </c>
      <c r="AA18" s="9">
        <f t="shared" si="7"/>
        <v>-1</v>
      </c>
      <c r="AB18" s="16"/>
      <c r="AC18" s="128"/>
      <c r="AD18" s="131"/>
      <c r="AE18" s="131"/>
      <c r="AF18" s="131"/>
      <c r="AG18" s="52"/>
      <c r="AH18" s="129">
        <f t="shared" ref="AH18:AH37" si="14">SUM(AC18:AG18)</f>
        <v>0</v>
      </c>
    </row>
    <row r="19" spans="1:37" ht="36" customHeight="1" outlineLevel="1" x14ac:dyDescent="0.3">
      <c r="A19" s="140" t="s">
        <v>49</v>
      </c>
      <c r="B19" s="37" t="s">
        <v>61</v>
      </c>
      <c r="C19" s="181">
        <v>406775.97879999998</v>
      </c>
      <c r="D19" s="170">
        <v>0</v>
      </c>
      <c r="E19" s="176"/>
      <c r="F19" s="161"/>
      <c r="G19" s="230">
        <f t="shared" si="9"/>
        <v>0</v>
      </c>
      <c r="H19" s="10" t="e">
        <f t="shared" si="0"/>
        <v>#DIV/0!</v>
      </c>
      <c r="I19" s="212"/>
      <c r="J19" s="98"/>
      <c r="K19" s="17"/>
      <c r="L19" s="3"/>
      <c r="M19" s="3"/>
      <c r="N19" s="133"/>
      <c r="O19" s="212"/>
      <c r="P19" s="366">
        <f t="shared" si="10"/>
        <v>0</v>
      </c>
      <c r="Q19" s="230">
        <f t="shared" si="1"/>
        <v>-406775.97879999998</v>
      </c>
      <c r="R19" s="10">
        <f t="shared" si="2"/>
        <v>-1</v>
      </c>
      <c r="S19" s="230">
        <f t="shared" si="3"/>
        <v>0</v>
      </c>
      <c r="T19" s="32" t="e">
        <f t="shared" si="4"/>
        <v>#DIV/0!</v>
      </c>
      <c r="U19" s="569">
        <f t="shared" si="11"/>
        <v>0</v>
      </c>
      <c r="V19" s="10" t="e">
        <f t="shared" si="12"/>
        <v>#DIV/0!</v>
      </c>
      <c r="W19" s="167"/>
      <c r="X19" s="172"/>
      <c r="Y19" s="181">
        <f t="shared" si="5"/>
        <v>0</v>
      </c>
      <c r="Z19" s="230">
        <f t="shared" si="6"/>
        <v>0</v>
      </c>
      <c r="AA19" s="10" t="e">
        <f t="shared" si="7"/>
        <v>#DIV/0!</v>
      </c>
      <c r="AB19" s="16"/>
      <c r="AC19" s="19"/>
      <c r="AD19" s="17"/>
      <c r="AE19" s="17"/>
      <c r="AF19" s="17"/>
      <c r="AG19" s="41"/>
      <c r="AH19" s="18">
        <f t="shared" si="14"/>
        <v>0</v>
      </c>
      <c r="AK19" s="126"/>
    </row>
    <row r="20" spans="1:37" ht="17.850000000000001" hidden="1" customHeight="1" outlineLevel="1" x14ac:dyDescent="0.3">
      <c r="A20" s="140" t="s">
        <v>203</v>
      </c>
      <c r="B20" s="37" t="s">
        <v>63</v>
      </c>
      <c r="C20" s="181">
        <v>0</v>
      </c>
      <c r="D20" s="170">
        <v>0</v>
      </c>
      <c r="E20" s="176"/>
      <c r="F20" s="161"/>
      <c r="G20" s="230">
        <f t="shared" si="9"/>
        <v>0</v>
      </c>
      <c r="H20" s="10" t="e">
        <f t="shared" si="0"/>
        <v>#DIV/0!</v>
      </c>
      <c r="I20" s="212"/>
      <c r="J20" s="98"/>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14703.4802</v>
      </c>
      <c r="D21" s="170">
        <v>19297.300749363094</v>
      </c>
      <c r="E21" s="176"/>
      <c r="F21" s="161"/>
      <c r="G21" s="230">
        <f t="shared" si="9"/>
        <v>0</v>
      </c>
      <c r="H21" s="10" t="e">
        <f t="shared" si="0"/>
        <v>#DIV/0!</v>
      </c>
      <c r="I21" s="212"/>
      <c r="J21" s="98"/>
      <c r="K21" s="17"/>
      <c r="L21" s="3"/>
      <c r="M21" s="3"/>
      <c r="N21" s="133"/>
      <c r="O21" s="212"/>
      <c r="P21" s="366">
        <f t="shared" si="10"/>
        <v>0</v>
      </c>
      <c r="Q21" s="230">
        <f t="shared" si="1"/>
        <v>-14703.4802</v>
      </c>
      <c r="R21" s="10">
        <f t="shared" si="2"/>
        <v>-1</v>
      </c>
      <c r="S21" s="230">
        <f t="shared" si="3"/>
        <v>-19297.300749363094</v>
      </c>
      <c r="T21" s="32">
        <f t="shared" si="4"/>
        <v>-1</v>
      </c>
      <c r="U21" s="569">
        <f t="shared" si="11"/>
        <v>-19297.300749363094</v>
      </c>
      <c r="V21" s="10">
        <f t="shared" si="12"/>
        <v>-1</v>
      </c>
      <c r="W21" s="167"/>
      <c r="X21" s="172"/>
      <c r="Y21" s="181">
        <f t="shared" si="5"/>
        <v>0</v>
      </c>
      <c r="Z21" s="230">
        <f t="shared" si="6"/>
        <v>-19297.300749363094</v>
      </c>
      <c r="AA21" s="10">
        <f t="shared" si="7"/>
        <v>-1</v>
      </c>
      <c r="AB21" s="16"/>
      <c r="AC21" s="19"/>
      <c r="AD21" s="17"/>
      <c r="AE21" s="17"/>
      <c r="AF21" s="17"/>
      <c r="AG21" s="41"/>
      <c r="AH21" s="18">
        <f t="shared" si="14"/>
        <v>0</v>
      </c>
    </row>
    <row r="22" spans="1:37" ht="36" customHeight="1" outlineLevel="1" x14ac:dyDescent="0.3">
      <c r="A22" s="140" t="s">
        <v>34</v>
      </c>
      <c r="B22" s="37" t="s">
        <v>65</v>
      </c>
      <c r="C22" s="181">
        <v>23746.981</v>
      </c>
      <c r="D22" s="170">
        <v>45874.788367168556</v>
      </c>
      <c r="E22" s="176"/>
      <c r="F22" s="161"/>
      <c r="G22" s="230">
        <f t="shared" si="9"/>
        <v>0</v>
      </c>
      <c r="H22" s="10" t="e">
        <f t="shared" si="0"/>
        <v>#DIV/0!</v>
      </c>
      <c r="I22" s="212"/>
      <c r="J22" s="98"/>
      <c r="K22" s="17"/>
      <c r="L22" s="3"/>
      <c r="M22" s="3"/>
      <c r="N22" s="133"/>
      <c r="O22" s="212"/>
      <c r="P22" s="366">
        <f t="shared" si="10"/>
        <v>0</v>
      </c>
      <c r="Q22" s="230">
        <f t="shared" si="1"/>
        <v>-23746.981</v>
      </c>
      <c r="R22" s="10">
        <f t="shared" si="2"/>
        <v>-1</v>
      </c>
      <c r="S22" s="230">
        <f t="shared" si="3"/>
        <v>-45874.788367168556</v>
      </c>
      <c r="T22" s="32">
        <f t="shared" si="4"/>
        <v>-1</v>
      </c>
      <c r="U22" s="569">
        <f t="shared" si="11"/>
        <v>-45874.788367168556</v>
      </c>
      <c r="V22" s="10">
        <f t="shared" si="12"/>
        <v>-1</v>
      </c>
      <c r="W22" s="167"/>
      <c r="X22" s="172"/>
      <c r="Y22" s="181">
        <f t="shared" si="5"/>
        <v>0</v>
      </c>
      <c r="Z22" s="230">
        <f t="shared" si="6"/>
        <v>-45874.788367168556</v>
      </c>
      <c r="AA22" s="10">
        <f t="shared" si="7"/>
        <v>-1</v>
      </c>
      <c r="AB22" s="16"/>
      <c r="AC22" s="19"/>
      <c r="AD22" s="17"/>
      <c r="AE22" s="17"/>
      <c r="AF22" s="17"/>
      <c r="AG22" s="41"/>
      <c r="AH22" s="18">
        <f t="shared" si="14"/>
        <v>0</v>
      </c>
    </row>
    <row r="23" spans="1:37" ht="36" customHeight="1" outlineLevel="1" thickBot="1" x14ac:dyDescent="0.35">
      <c r="A23" s="37" t="s">
        <v>34</v>
      </c>
      <c r="B23" s="37" t="s">
        <v>66</v>
      </c>
      <c r="C23" s="181">
        <v>749801.80039999995</v>
      </c>
      <c r="D23" s="170">
        <v>511312.48657418089</v>
      </c>
      <c r="E23" s="176"/>
      <c r="F23" s="161"/>
      <c r="G23" s="230">
        <f t="shared" si="9"/>
        <v>0</v>
      </c>
      <c r="H23" s="10" t="e">
        <f t="shared" si="0"/>
        <v>#DIV/0!</v>
      </c>
      <c r="I23" s="212"/>
      <c r="J23" s="109"/>
      <c r="K23" s="117"/>
      <c r="L23" s="11"/>
      <c r="M23" s="11"/>
      <c r="N23" s="155"/>
      <c r="O23" s="212"/>
      <c r="P23" s="366">
        <f t="shared" si="10"/>
        <v>0</v>
      </c>
      <c r="Q23" s="230">
        <f t="shared" si="1"/>
        <v>-749801.80039999995</v>
      </c>
      <c r="R23" s="10">
        <f t="shared" si="2"/>
        <v>-1</v>
      </c>
      <c r="S23" s="230">
        <f t="shared" si="3"/>
        <v>-511312.48657418089</v>
      </c>
      <c r="T23" s="32">
        <f t="shared" si="4"/>
        <v>-1</v>
      </c>
      <c r="U23" s="569">
        <f t="shared" si="11"/>
        <v>-511312.48657418089</v>
      </c>
      <c r="V23" s="10">
        <f t="shared" si="12"/>
        <v>-1</v>
      </c>
      <c r="W23" s="167"/>
      <c r="X23" s="172"/>
      <c r="Y23" s="181">
        <f t="shared" si="5"/>
        <v>0</v>
      </c>
      <c r="Z23" s="230">
        <f t="shared" si="6"/>
        <v>-511312.48657418089</v>
      </c>
      <c r="AA23" s="10">
        <f t="shared" si="7"/>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c r="J24" s="109"/>
      <c r="K24" s="117"/>
      <c r="L24" s="11"/>
      <c r="M24" s="11"/>
      <c r="N24" s="155"/>
      <c r="O24" s="296"/>
      <c r="P24" s="372">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339624.58669999999</v>
      </c>
      <c r="D25" s="181">
        <v>372384.20371478342</v>
      </c>
      <c r="E25" s="237"/>
      <c r="F25" s="314"/>
      <c r="G25" s="230">
        <f>E25-I25</f>
        <v>0</v>
      </c>
      <c r="H25" s="10" t="e">
        <f>E25/I25-1</f>
        <v>#DIV/0!</v>
      </c>
      <c r="I25" s="218"/>
      <c r="J25" s="19"/>
      <c r="K25" s="17"/>
      <c r="L25" s="17"/>
      <c r="M25" s="17"/>
      <c r="N25" s="134"/>
      <c r="O25" s="243"/>
      <c r="P25" s="383">
        <f t="shared" si="10"/>
        <v>0</v>
      </c>
      <c r="Q25" s="276">
        <f t="shared" si="1"/>
        <v>-339624.58669999999</v>
      </c>
      <c r="R25" s="45">
        <f t="shared" si="2"/>
        <v>-1</v>
      </c>
      <c r="S25" s="276">
        <f t="shared" si="3"/>
        <v>-372384.20371478342</v>
      </c>
      <c r="T25" s="187">
        <f t="shared" si="4"/>
        <v>-1</v>
      </c>
      <c r="U25" s="571">
        <f t="shared" si="11"/>
        <v>-372384.20371478342</v>
      </c>
      <c r="V25" s="45">
        <f t="shared" si="12"/>
        <v>-1</v>
      </c>
      <c r="W25" s="167"/>
      <c r="X25" s="181"/>
      <c r="Y25" s="181">
        <f t="shared" si="5"/>
        <v>0</v>
      </c>
      <c r="Z25" s="273">
        <f t="shared" si="6"/>
        <v>-372384.20371478342</v>
      </c>
      <c r="AA25" s="9">
        <f t="shared" si="7"/>
        <v>-1</v>
      </c>
      <c r="AB25" s="16"/>
      <c r="AC25" s="313"/>
      <c r="AD25" s="131"/>
      <c r="AE25" s="8"/>
      <c r="AF25" s="13"/>
      <c r="AG25" s="34"/>
      <c r="AH25" s="129">
        <f t="shared" si="14"/>
        <v>0</v>
      </c>
    </row>
    <row r="26" spans="1:37" ht="36" customHeight="1" outlineLevel="1" x14ac:dyDescent="0.3">
      <c r="A26" s="141" t="s">
        <v>52</v>
      </c>
      <c r="B26" s="143" t="s">
        <v>205</v>
      </c>
      <c r="C26" s="200">
        <v>8611883.7396000009</v>
      </c>
      <c r="D26" s="180">
        <v>7324856.7038059728</v>
      </c>
      <c r="E26" s="237"/>
      <c r="F26" s="240"/>
      <c r="G26" s="276">
        <f t="shared" si="9"/>
        <v>0</v>
      </c>
      <c r="H26" s="45" t="e">
        <f t="shared" si="0"/>
        <v>#DIV/0!</v>
      </c>
      <c r="I26" s="218"/>
      <c r="J26" s="19"/>
      <c r="K26" s="17"/>
      <c r="L26" s="17"/>
      <c r="M26" s="17"/>
      <c r="N26" s="134"/>
      <c r="O26" s="218"/>
      <c r="P26" s="218">
        <f t="shared" si="10"/>
        <v>0</v>
      </c>
      <c r="Q26" s="276">
        <f t="shared" si="1"/>
        <v>-8611883.7396000009</v>
      </c>
      <c r="R26" s="45">
        <f t="shared" si="2"/>
        <v>-1</v>
      </c>
      <c r="S26" s="276">
        <f t="shared" si="3"/>
        <v>-7324856.7038059728</v>
      </c>
      <c r="T26" s="187">
        <f t="shared" si="4"/>
        <v>-1</v>
      </c>
      <c r="U26" s="571">
        <f t="shared" si="11"/>
        <v>-7324856.7038059728</v>
      </c>
      <c r="V26" s="45">
        <f t="shared" si="12"/>
        <v>-1</v>
      </c>
      <c r="W26" s="222"/>
      <c r="X26" s="180"/>
      <c r="Y26" s="181">
        <f t="shared" si="5"/>
        <v>0</v>
      </c>
      <c r="Z26" s="276">
        <f t="shared" si="6"/>
        <v>-7324856.7038059728</v>
      </c>
      <c r="AA26" s="45">
        <f t="shared" si="7"/>
        <v>-1</v>
      </c>
      <c r="AB26" s="16"/>
      <c r="AC26" s="26"/>
      <c r="AD26" s="27"/>
      <c r="AE26" s="27"/>
      <c r="AF26" s="27"/>
      <c r="AG26" s="43"/>
      <c r="AH26" s="22">
        <f t="shared" si="14"/>
        <v>0</v>
      </c>
    </row>
    <row r="27" spans="1:37" ht="36" customHeight="1" outlineLevel="1" x14ac:dyDescent="0.3">
      <c r="A27" s="140" t="s">
        <v>52</v>
      </c>
      <c r="B27" s="144" t="s">
        <v>72</v>
      </c>
      <c r="C27" s="201">
        <v>1778056.101</v>
      </c>
      <c r="D27" s="181">
        <v>972934.34563967935</v>
      </c>
      <c r="E27" s="181"/>
      <c r="F27" s="201"/>
      <c r="G27" s="230">
        <f t="shared" si="9"/>
        <v>0</v>
      </c>
      <c r="H27" s="10" t="e">
        <f t="shared" si="0"/>
        <v>#DIV/0!</v>
      </c>
      <c r="I27" s="217"/>
      <c r="J27" s="19"/>
      <c r="K27" s="17"/>
      <c r="L27" s="17"/>
      <c r="M27" s="17"/>
      <c r="N27" s="134"/>
      <c r="O27" s="239"/>
      <c r="P27" s="239">
        <f t="shared" si="10"/>
        <v>0</v>
      </c>
      <c r="Q27" s="230">
        <f t="shared" si="1"/>
        <v>-1778056.101</v>
      </c>
      <c r="R27" s="10">
        <f t="shared" si="2"/>
        <v>-1</v>
      </c>
      <c r="S27" s="230">
        <f t="shared" si="3"/>
        <v>-972934.34563967935</v>
      </c>
      <c r="T27" s="32">
        <f t="shared" si="4"/>
        <v>-1</v>
      </c>
      <c r="U27" s="569">
        <f t="shared" si="11"/>
        <v>-972934.34563967935</v>
      </c>
      <c r="V27" s="10">
        <f t="shared" si="12"/>
        <v>-1</v>
      </c>
      <c r="W27" s="222"/>
      <c r="X27" s="181"/>
      <c r="Y27" s="181">
        <f t="shared" si="5"/>
        <v>0</v>
      </c>
      <c r="Z27" s="230">
        <f t="shared" si="6"/>
        <v>-972934.34563967935</v>
      </c>
      <c r="AA27" s="10">
        <f t="shared" si="7"/>
        <v>-1</v>
      </c>
      <c r="AB27" s="16"/>
      <c r="AC27" s="50"/>
      <c r="AD27" s="17"/>
      <c r="AE27" s="17"/>
      <c r="AF27" s="14"/>
      <c r="AG27" s="41"/>
      <c r="AH27" s="18">
        <f t="shared" si="14"/>
        <v>0</v>
      </c>
    </row>
    <row r="28" spans="1:37" ht="36" customHeight="1" outlineLevel="1" x14ac:dyDescent="0.3">
      <c r="A28" s="140" t="s">
        <v>52</v>
      </c>
      <c r="B28" s="144" t="s">
        <v>73</v>
      </c>
      <c r="C28" s="201">
        <v>5754.6400999999996</v>
      </c>
      <c r="D28" s="181">
        <v>17169.07202881153</v>
      </c>
      <c r="E28" s="181"/>
      <c r="F28" s="201"/>
      <c r="G28" s="230">
        <f t="shared" si="9"/>
        <v>0</v>
      </c>
      <c r="H28" s="10" t="e">
        <f t="shared" si="0"/>
        <v>#DIV/0!</v>
      </c>
      <c r="I28" s="217"/>
      <c r="J28" s="19"/>
      <c r="K28" s="17"/>
      <c r="L28" s="17"/>
      <c r="M28" s="17"/>
      <c r="N28" s="134"/>
      <c r="O28" s="239"/>
      <c r="P28" s="239">
        <f t="shared" si="10"/>
        <v>0</v>
      </c>
      <c r="Q28" s="230">
        <f t="shared" si="1"/>
        <v>-5754.6400999999996</v>
      </c>
      <c r="R28" s="10">
        <f t="shared" si="2"/>
        <v>-1</v>
      </c>
      <c r="S28" s="230">
        <f t="shared" si="3"/>
        <v>-17169.07202881153</v>
      </c>
      <c r="T28" s="32">
        <f t="shared" si="4"/>
        <v>-1</v>
      </c>
      <c r="U28" s="569">
        <f t="shared" si="11"/>
        <v>-17169.07202881153</v>
      </c>
      <c r="V28" s="10">
        <f t="shared" si="12"/>
        <v>-1</v>
      </c>
      <c r="W28" s="167"/>
      <c r="X28" s="181"/>
      <c r="Y28" s="181">
        <f t="shared" si="5"/>
        <v>0</v>
      </c>
      <c r="Z28" s="230">
        <f t="shared" si="6"/>
        <v>-17169.07202881153</v>
      </c>
      <c r="AA28" s="10">
        <f t="shared" si="7"/>
        <v>-1</v>
      </c>
      <c r="AB28" s="16"/>
      <c r="AC28" s="50"/>
      <c r="AD28" s="17"/>
      <c r="AE28" s="17"/>
      <c r="AF28" s="14"/>
      <c r="AG28" s="41"/>
      <c r="AH28" s="18">
        <f t="shared" si="14"/>
        <v>0</v>
      </c>
    </row>
    <row r="29" spans="1:37" ht="36" customHeight="1" outlineLevel="1" x14ac:dyDescent="0.3">
      <c r="A29" s="140" t="s">
        <v>52</v>
      </c>
      <c r="B29" s="144" t="s">
        <v>208</v>
      </c>
      <c r="C29" s="201">
        <v>621094.31960000005</v>
      </c>
      <c r="D29" s="181">
        <v>472091.88214210205</v>
      </c>
      <c r="E29" s="181"/>
      <c r="F29" s="201"/>
      <c r="G29" s="230">
        <f t="shared" si="9"/>
        <v>0</v>
      </c>
      <c r="H29" s="10" t="e">
        <f t="shared" si="0"/>
        <v>#DIV/0!</v>
      </c>
      <c r="I29" s="217"/>
      <c r="J29" s="19"/>
      <c r="K29" s="17"/>
      <c r="L29" s="17"/>
      <c r="M29" s="17"/>
      <c r="N29" s="134"/>
      <c r="O29" s="238"/>
      <c r="P29" s="238">
        <f t="shared" si="10"/>
        <v>0</v>
      </c>
      <c r="Q29" s="230">
        <f t="shared" si="1"/>
        <v>-621094.31960000005</v>
      </c>
      <c r="R29" s="10">
        <f t="shared" si="2"/>
        <v>-1</v>
      </c>
      <c r="S29" s="230">
        <f t="shared" si="3"/>
        <v>-472091.88214210205</v>
      </c>
      <c r="T29" s="32">
        <f t="shared" si="4"/>
        <v>-1</v>
      </c>
      <c r="U29" s="569">
        <f t="shared" si="11"/>
        <v>-472091.88214210205</v>
      </c>
      <c r="V29" s="10">
        <f t="shared" si="12"/>
        <v>-1</v>
      </c>
      <c r="W29" s="167"/>
      <c r="X29" s="181"/>
      <c r="Y29" s="209">
        <f t="shared" si="5"/>
        <v>0</v>
      </c>
      <c r="Z29" s="230">
        <f t="shared" si="6"/>
        <v>-472091.88214210205</v>
      </c>
      <c r="AA29" s="10">
        <f t="shared" si="7"/>
        <v>-1</v>
      </c>
      <c r="AB29" s="16"/>
      <c r="AC29" s="50"/>
      <c r="AD29" s="17"/>
      <c r="AE29" s="17"/>
      <c r="AF29" s="17"/>
      <c r="AG29" s="17"/>
      <c r="AH29" s="18">
        <f t="shared" si="14"/>
        <v>0</v>
      </c>
    </row>
    <row r="30" spans="1:37" ht="36" customHeight="1" outlineLevel="1" x14ac:dyDescent="0.3">
      <c r="A30" s="142" t="s">
        <v>52</v>
      </c>
      <c r="B30" s="229" t="s">
        <v>75</v>
      </c>
      <c r="C30" s="202">
        <v>148778.94289999999</v>
      </c>
      <c r="D30" s="209">
        <v>227089.21937967913</v>
      </c>
      <c r="E30" s="209"/>
      <c r="F30" s="202"/>
      <c r="G30" s="230">
        <f t="shared" si="9"/>
        <v>0</v>
      </c>
      <c r="H30" s="10" t="e">
        <f t="shared" si="0"/>
        <v>#DIV/0!</v>
      </c>
      <c r="I30" s="212"/>
      <c r="J30" s="24"/>
      <c r="K30" s="25"/>
      <c r="L30" s="25"/>
      <c r="M30" s="25"/>
      <c r="N30" s="138"/>
      <c r="O30" s="239"/>
      <c r="P30" s="239">
        <f t="shared" si="10"/>
        <v>0</v>
      </c>
      <c r="Q30" s="230">
        <f t="shared" si="1"/>
        <v>-148778.94289999999</v>
      </c>
      <c r="R30" s="10">
        <f t="shared" si="2"/>
        <v>-1</v>
      </c>
      <c r="S30" s="230">
        <f t="shared" si="3"/>
        <v>-227089.21937967913</v>
      </c>
      <c r="T30" s="32">
        <f t="shared" si="4"/>
        <v>-1</v>
      </c>
      <c r="U30" s="569">
        <f t="shared" si="11"/>
        <v>-227089.21937967913</v>
      </c>
      <c r="V30" s="10">
        <f t="shared" si="12"/>
        <v>-1</v>
      </c>
      <c r="W30" s="167"/>
      <c r="X30" s="202"/>
      <c r="Y30" s="181">
        <f t="shared" si="5"/>
        <v>0</v>
      </c>
      <c r="Z30" s="230">
        <f t="shared" si="6"/>
        <v>-227089.21937967913</v>
      </c>
      <c r="AA30" s="10">
        <f t="shared" si="7"/>
        <v>-1</v>
      </c>
      <c r="AB30" s="16"/>
      <c r="AC30" s="120"/>
      <c r="AD30" s="25"/>
      <c r="AE30" s="25"/>
      <c r="AF30" s="25"/>
      <c r="AG30" s="25"/>
      <c r="AH30" s="125">
        <f t="shared" si="14"/>
        <v>0</v>
      </c>
    </row>
    <row r="31" spans="1:37" ht="36" customHeight="1" outlineLevel="1" thickBot="1" x14ac:dyDescent="0.35">
      <c r="A31" s="142" t="s">
        <v>76</v>
      </c>
      <c r="B31" s="145" t="s">
        <v>77</v>
      </c>
      <c r="C31" s="203">
        <v>840382.10270000005</v>
      </c>
      <c r="D31" s="193">
        <v>194312.56565808176</v>
      </c>
      <c r="E31" s="193"/>
      <c r="F31" s="202"/>
      <c r="G31" s="274">
        <f t="shared" si="9"/>
        <v>0</v>
      </c>
      <c r="H31" s="12" t="e">
        <f t="shared" si="0"/>
        <v>#DIV/0!</v>
      </c>
      <c r="I31" s="219"/>
      <c r="J31" s="24"/>
      <c r="K31" s="25"/>
      <c r="L31" s="25"/>
      <c r="M31" s="25"/>
      <c r="N31" s="138"/>
      <c r="O31" s="235"/>
      <c r="P31" s="219">
        <f t="shared" si="10"/>
        <v>0</v>
      </c>
      <c r="Q31" s="274">
        <f t="shared" si="1"/>
        <v>-840382.10270000005</v>
      </c>
      <c r="R31" s="12">
        <f t="shared" si="2"/>
        <v>-1</v>
      </c>
      <c r="S31" s="274">
        <f t="shared" si="3"/>
        <v>-194312.56565808176</v>
      </c>
      <c r="T31" s="33">
        <f t="shared" si="4"/>
        <v>-1</v>
      </c>
      <c r="U31" s="570">
        <f t="shared" si="11"/>
        <v>-194312.56565808176</v>
      </c>
      <c r="V31" s="12">
        <f t="shared" si="12"/>
        <v>-1</v>
      </c>
      <c r="W31" s="289"/>
      <c r="X31" s="193"/>
      <c r="Y31" s="194">
        <f t="shared" si="5"/>
        <v>0</v>
      </c>
      <c r="Z31" s="274">
        <f t="shared" si="6"/>
        <v>-194312.56565808176</v>
      </c>
      <c r="AA31" s="12">
        <f t="shared" si="7"/>
        <v>-1</v>
      </c>
      <c r="AB31" s="16"/>
      <c r="AC31" s="116"/>
      <c r="AD31" s="117"/>
      <c r="AE31" s="117"/>
      <c r="AF31" s="117"/>
      <c r="AG31" s="117"/>
      <c r="AH31" s="119">
        <f t="shared" si="14"/>
        <v>0</v>
      </c>
    </row>
    <row r="32" spans="1:37" ht="36" customHeight="1" outlineLevel="1" x14ac:dyDescent="0.3">
      <c r="A32" s="36" t="s">
        <v>57</v>
      </c>
      <c r="B32" s="112" t="s">
        <v>210</v>
      </c>
      <c r="C32" s="200">
        <v>281870.69270000001</v>
      </c>
      <c r="D32" s="180">
        <v>412600.50775843341</v>
      </c>
      <c r="E32" s="200"/>
      <c r="F32" s="192"/>
      <c r="G32" s="536">
        <f t="shared" si="9"/>
        <v>0</v>
      </c>
      <c r="H32" s="9" t="e">
        <f t="shared" si="0"/>
        <v>#DIV/0!</v>
      </c>
      <c r="I32" s="216"/>
      <c r="J32" s="128"/>
      <c r="K32" s="131"/>
      <c r="L32" s="131"/>
      <c r="M32" s="131"/>
      <c r="N32" s="281"/>
      <c r="O32" s="216"/>
      <c r="P32" s="374">
        <f t="shared" si="10"/>
        <v>0</v>
      </c>
      <c r="Q32" s="276">
        <f t="shared" si="1"/>
        <v>-281870.69270000001</v>
      </c>
      <c r="R32" s="45">
        <f t="shared" si="2"/>
        <v>-1</v>
      </c>
      <c r="S32" s="276">
        <f t="shared" si="3"/>
        <v>-412600.50775843341</v>
      </c>
      <c r="T32" s="187">
        <f t="shared" si="4"/>
        <v>-1</v>
      </c>
      <c r="U32" s="571">
        <f t="shared" si="11"/>
        <v>-412600.50775843341</v>
      </c>
      <c r="V32" s="9">
        <f t="shared" si="12"/>
        <v>-1</v>
      </c>
      <c r="W32" s="166"/>
      <c r="X32" s="180"/>
      <c r="Y32" s="180">
        <f t="shared" si="5"/>
        <v>0</v>
      </c>
      <c r="Z32" s="276">
        <f t="shared" si="6"/>
        <v>-412600.50775843341</v>
      </c>
      <c r="AA32" s="45">
        <f t="shared" si="7"/>
        <v>-1</v>
      </c>
      <c r="AB32" s="16"/>
      <c r="AC32" s="101"/>
      <c r="AD32" s="27"/>
      <c r="AE32" s="27"/>
      <c r="AF32" s="48"/>
      <c r="AG32" s="43"/>
      <c r="AH32" s="22">
        <f t="shared" si="14"/>
        <v>0</v>
      </c>
    </row>
    <row r="33" spans="1:34" ht="36" customHeight="1" outlineLevel="1" x14ac:dyDescent="0.3">
      <c r="A33" s="37" t="s">
        <v>57</v>
      </c>
      <c r="B33" s="113" t="s">
        <v>212</v>
      </c>
      <c r="C33" s="201">
        <v>2014.65</v>
      </c>
      <c r="D33" s="181">
        <v>261.46552476190476</v>
      </c>
      <c r="E33" s="469"/>
      <c r="F33" s="181"/>
      <c r="G33" s="537">
        <f t="shared" si="9"/>
        <v>0</v>
      </c>
      <c r="H33" s="10" t="e">
        <f t="shared" si="0"/>
        <v>#DIV/0!</v>
      </c>
      <c r="I33" s="217"/>
      <c r="J33" s="19"/>
      <c r="K33" s="17"/>
      <c r="L33" s="17"/>
      <c r="M33" s="17"/>
      <c r="N33" s="134"/>
      <c r="O33" s="217"/>
      <c r="P33" s="377">
        <f t="shared" si="10"/>
        <v>0</v>
      </c>
      <c r="Q33" s="230">
        <f t="shared" si="1"/>
        <v>-2014.65</v>
      </c>
      <c r="R33" s="10">
        <f t="shared" si="2"/>
        <v>-1</v>
      </c>
      <c r="S33" s="230">
        <f t="shared" si="3"/>
        <v>-261.46552476190476</v>
      </c>
      <c r="T33" s="32">
        <f t="shared" si="4"/>
        <v>-1</v>
      </c>
      <c r="U33" s="569">
        <f t="shared" si="11"/>
        <v>-261.46552476190476</v>
      </c>
      <c r="V33" s="10">
        <f t="shared" si="12"/>
        <v>-1</v>
      </c>
      <c r="W33" s="167"/>
      <c r="X33" s="181"/>
      <c r="Y33" s="181">
        <f t="shared" si="5"/>
        <v>0</v>
      </c>
      <c r="Z33" s="230">
        <f t="shared" si="6"/>
        <v>-261.46552476190476</v>
      </c>
      <c r="AA33" s="10">
        <f t="shared" si="7"/>
        <v>-1</v>
      </c>
      <c r="AB33" s="16"/>
      <c r="AC33" s="50"/>
      <c r="AD33" s="17"/>
      <c r="AE33" s="17"/>
      <c r="AF33" s="14"/>
      <c r="AG33" s="41"/>
      <c r="AH33" s="18">
        <f t="shared" si="14"/>
        <v>0</v>
      </c>
    </row>
    <row r="34" spans="1:34" ht="36" customHeight="1" outlineLevel="1" x14ac:dyDescent="0.3">
      <c r="A34" s="37" t="s">
        <v>81</v>
      </c>
      <c r="B34" s="113" t="s">
        <v>82</v>
      </c>
      <c r="C34" s="201">
        <v>0</v>
      </c>
      <c r="D34" s="181">
        <v>30</v>
      </c>
      <c r="E34" s="201"/>
      <c r="F34" s="181"/>
      <c r="G34" s="537">
        <f t="shared" si="9"/>
        <v>0</v>
      </c>
      <c r="H34" s="10" t="e">
        <f t="shared" si="0"/>
        <v>#DIV/0!</v>
      </c>
      <c r="I34" s="217"/>
      <c r="J34" s="19"/>
      <c r="K34" s="17"/>
      <c r="L34" s="17"/>
      <c r="M34" s="17"/>
      <c r="N34" s="134"/>
      <c r="O34" s="217"/>
      <c r="P34" s="377">
        <f t="shared" si="10"/>
        <v>0</v>
      </c>
      <c r="Q34" s="230">
        <f t="shared" si="1"/>
        <v>0</v>
      </c>
      <c r="R34" s="10" t="e">
        <f t="shared" si="2"/>
        <v>#DIV/0!</v>
      </c>
      <c r="S34" s="230">
        <f t="shared" si="3"/>
        <v>-30</v>
      </c>
      <c r="T34" s="32">
        <f t="shared" si="4"/>
        <v>-1</v>
      </c>
      <c r="U34" s="569">
        <f t="shared" si="11"/>
        <v>-30</v>
      </c>
      <c r="V34" s="10">
        <f t="shared" si="12"/>
        <v>-1</v>
      </c>
      <c r="W34" s="167"/>
      <c r="X34" s="181"/>
      <c r="Y34" s="181">
        <f t="shared" si="5"/>
        <v>0</v>
      </c>
      <c r="Z34" s="230">
        <f t="shared" si="6"/>
        <v>-30</v>
      </c>
      <c r="AA34" s="10">
        <f t="shared" si="7"/>
        <v>-1</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537">
        <f t="shared" si="9"/>
        <v>0</v>
      </c>
      <c r="H35" s="10" t="e">
        <f t="shared" si="0"/>
        <v>#DIV/0!</v>
      </c>
      <c r="I35" s="217"/>
      <c r="J35" s="19"/>
      <c r="K35" s="17"/>
      <c r="L35" s="17"/>
      <c r="M35" s="17"/>
      <c r="N35" s="134"/>
      <c r="O35" s="217"/>
      <c r="P35" s="377">
        <f t="shared" si="10"/>
        <v>0</v>
      </c>
      <c r="Q35" s="230">
        <f t="shared" si="1"/>
        <v>0</v>
      </c>
      <c r="R35" s="10" t="e">
        <f t="shared" si="2"/>
        <v>#DIV/0!</v>
      </c>
      <c r="S35" s="230">
        <f t="shared" si="3"/>
        <v>0</v>
      </c>
      <c r="T35" s="32" t="e">
        <f t="shared" si="4"/>
        <v>#DIV/0!</v>
      </c>
      <c r="U35" s="569">
        <f t="shared" si="11"/>
        <v>0</v>
      </c>
      <c r="V35" s="10" t="e">
        <f t="shared" si="12"/>
        <v>#DIV/0!</v>
      </c>
      <c r="W35" s="167"/>
      <c r="X35" s="181"/>
      <c r="Y35" s="181">
        <f t="shared" si="5"/>
        <v>0</v>
      </c>
      <c r="Z35" s="230">
        <f t="shared" si="6"/>
        <v>0</v>
      </c>
      <c r="AA35" s="10" t="e">
        <f t="shared" si="7"/>
        <v>#DIV/0!</v>
      </c>
      <c r="AB35" s="16"/>
      <c r="AC35" s="19"/>
      <c r="AD35" s="17"/>
      <c r="AE35" s="17"/>
      <c r="AF35" s="17"/>
      <c r="AG35" s="41"/>
      <c r="AH35" s="18">
        <f t="shared" si="14"/>
        <v>0</v>
      </c>
    </row>
    <row r="36" spans="1:34" ht="36" customHeight="1" outlineLevel="1" x14ac:dyDescent="0.3">
      <c r="A36" s="37" t="s">
        <v>57</v>
      </c>
      <c r="B36" s="114" t="s">
        <v>213</v>
      </c>
      <c r="C36" s="207">
        <v>4204.0456000000004</v>
      </c>
      <c r="D36" s="175">
        <v>130883.07939084304</v>
      </c>
      <c r="E36" s="207"/>
      <c r="F36" s="181"/>
      <c r="G36" s="537">
        <f t="shared" si="9"/>
        <v>0</v>
      </c>
      <c r="H36" s="10" t="e">
        <f t="shared" si="0"/>
        <v>#DIV/0!</v>
      </c>
      <c r="I36" s="224"/>
      <c r="J36" s="19"/>
      <c r="K36" s="17"/>
      <c r="L36" s="17"/>
      <c r="M36" s="17"/>
      <c r="N36" s="134"/>
      <c r="O36" s="217"/>
      <c r="P36" s="377">
        <f t="shared" si="10"/>
        <v>0</v>
      </c>
      <c r="Q36" s="230">
        <f t="shared" si="1"/>
        <v>-4204.0456000000004</v>
      </c>
      <c r="R36" s="10">
        <f t="shared" si="2"/>
        <v>-1</v>
      </c>
      <c r="S36" s="230">
        <f t="shared" si="3"/>
        <v>-130883.07939084304</v>
      </c>
      <c r="T36" s="32">
        <f t="shared" si="4"/>
        <v>-1</v>
      </c>
      <c r="U36" s="569">
        <f t="shared" si="11"/>
        <v>-130883.07939084304</v>
      </c>
      <c r="V36" s="10">
        <f t="shared" si="12"/>
        <v>-1</v>
      </c>
      <c r="W36" s="290"/>
      <c r="X36" s="182"/>
      <c r="Y36" s="181">
        <f t="shared" si="5"/>
        <v>0</v>
      </c>
      <c r="Z36" s="230">
        <f t="shared" si="6"/>
        <v>-130883.07939084304</v>
      </c>
      <c r="AA36" s="10">
        <f t="shared" si="7"/>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3"/>
      <c r="G37" s="537">
        <f t="shared" si="9"/>
        <v>0</v>
      </c>
      <c r="H37" s="10" t="e">
        <f t="shared" si="0"/>
        <v>#DIV/0!</v>
      </c>
      <c r="I37" s="218"/>
      <c r="J37" s="19"/>
      <c r="K37" s="17"/>
      <c r="L37" s="17"/>
      <c r="M37" s="17"/>
      <c r="N37" s="134"/>
      <c r="O37" s="218"/>
      <c r="P37" s="374">
        <f t="shared" si="10"/>
        <v>0</v>
      </c>
      <c r="Q37" s="230">
        <f t="shared" si="1"/>
        <v>0</v>
      </c>
      <c r="R37" s="10" t="e">
        <f t="shared" si="2"/>
        <v>#DIV/0!</v>
      </c>
      <c r="S37" s="230">
        <f t="shared" si="3"/>
        <v>0</v>
      </c>
      <c r="T37" s="32" t="e">
        <f t="shared" si="4"/>
        <v>#DIV/0!</v>
      </c>
      <c r="U37" s="572">
        <f t="shared" si="11"/>
        <v>0</v>
      </c>
      <c r="V37" s="12" t="e">
        <f t="shared" si="12"/>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15553874.783200003</v>
      </c>
      <c r="D38" s="191">
        <f>SUM(D18:D37)</f>
        <v>12088562.620733852</v>
      </c>
      <c r="E38" s="164">
        <f>SUM(E18:E37)</f>
        <v>0</v>
      </c>
      <c r="F38" s="538">
        <f>SUM(F18:F37)</f>
        <v>0</v>
      </c>
      <c r="G38" s="291">
        <f t="shared" si="9"/>
        <v>0</v>
      </c>
      <c r="H38" s="292" t="e">
        <f t="shared" si="0"/>
        <v>#DIV/0!</v>
      </c>
      <c r="I38" s="215">
        <f>SUM(I18:I37)</f>
        <v>0</v>
      </c>
      <c r="J38" s="28"/>
      <c r="K38" s="7"/>
      <c r="L38" s="7"/>
      <c r="M38" s="7"/>
      <c r="N38" s="53"/>
      <c r="O38" s="215">
        <f>SUM(O18:O37)</f>
        <v>0</v>
      </c>
      <c r="P38" s="378">
        <f t="shared" si="10"/>
        <v>0</v>
      </c>
      <c r="Q38" s="291">
        <f t="shared" si="1"/>
        <v>-15553874.783200003</v>
      </c>
      <c r="R38" s="292">
        <f t="shared" si="2"/>
        <v>-1</v>
      </c>
      <c r="S38" s="291">
        <f t="shared" si="3"/>
        <v>-12088562.620733852</v>
      </c>
      <c r="T38" s="556">
        <f t="shared" si="4"/>
        <v>-1</v>
      </c>
      <c r="U38" s="564">
        <f t="shared" si="11"/>
        <v>-12088562.620733852</v>
      </c>
      <c r="V38" s="558">
        <f t="shared" si="12"/>
        <v>-1</v>
      </c>
      <c r="W38" s="35"/>
      <c r="X38" s="165">
        <f>SUM(X18:X37)</f>
        <v>0</v>
      </c>
      <c r="Y38" s="163">
        <f t="shared" si="15"/>
        <v>0</v>
      </c>
      <c r="Z38" s="291">
        <f t="shared" si="16"/>
        <v>-12088562.620733852</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507019.05309999996</v>
      </c>
      <c r="D39" s="164">
        <f>SUM(D40:D52)</f>
        <v>625000</v>
      </c>
      <c r="E39" s="164">
        <f>SUM(E40:E52)</f>
        <v>0</v>
      </c>
      <c r="F39" s="208">
        <f>SUM(F40:F52)</f>
        <v>0</v>
      </c>
      <c r="G39" s="291">
        <f t="shared" si="9"/>
        <v>0</v>
      </c>
      <c r="H39" s="292" t="e">
        <f t="shared" si="0"/>
        <v>#DIV/0!</v>
      </c>
      <c r="I39" s="215">
        <f>SUM(I40:I52)</f>
        <v>0</v>
      </c>
      <c r="J39" s="282"/>
      <c r="K39" s="227"/>
      <c r="L39" s="227"/>
      <c r="M39" s="227"/>
      <c r="N39" s="283"/>
      <c r="O39" s="215">
        <f>SUM(O40:O52)</f>
        <v>0</v>
      </c>
      <c r="P39" s="371">
        <f t="shared" si="10"/>
        <v>0</v>
      </c>
      <c r="Q39" s="277">
        <f t="shared" si="1"/>
        <v>-507019.05309999996</v>
      </c>
      <c r="R39" s="152">
        <f t="shared" si="2"/>
        <v>-1</v>
      </c>
      <c r="S39" s="277">
        <f t="shared" si="3"/>
        <v>-625000</v>
      </c>
      <c r="T39" s="226">
        <f t="shared" si="4"/>
        <v>-1</v>
      </c>
      <c r="U39" s="566">
        <f t="shared" si="11"/>
        <v>-625000</v>
      </c>
      <c r="V39" s="96">
        <f t="shared" si="12"/>
        <v>-1</v>
      </c>
      <c r="W39" s="35"/>
      <c r="X39" s="165">
        <f>SUM(X40:X52)</f>
        <v>0</v>
      </c>
      <c r="Y39" s="163">
        <f t="shared" si="15"/>
        <v>0</v>
      </c>
      <c r="Z39" s="277">
        <f t="shared" si="16"/>
        <v>-625000</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181">
        <v>2109.8798999999999</v>
      </c>
      <c r="D40" s="181">
        <v>4000</v>
      </c>
      <c r="E40" s="196"/>
      <c r="F40" s="160"/>
      <c r="G40" s="276">
        <f t="shared" si="9"/>
        <v>0</v>
      </c>
      <c r="H40" s="45" t="e">
        <f t="shared" si="0"/>
        <v>#DIV/0!</v>
      </c>
      <c r="I40" s="217"/>
      <c r="J40" s="284"/>
      <c r="K40" s="244"/>
      <c r="L40" s="148"/>
      <c r="M40" s="148"/>
      <c r="N40" s="156"/>
      <c r="O40" s="218"/>
      <c r="P40" s="374">
        <f t="shared" si="10"/>
        <v>0</v>
      </c>
      <c r="Q40" s="230">
        <f t="shared" si="1"/>
        <v>-2109.8798999999999</v>
      </c>
      <c r="R40" s="10">
        <f t="shared" si="2"/>
        <v>-1</v>
      </c>
      <c r="S40" s="230">
        <f t="shared" si="3"/>
        <v>-4000</v>
      </c>
      <c r="T40" s="32">
        <f t="shared" si="4"/>
        <v>-1</v>
      </c>
      <c r="U40" s="568">
        <f t="shared" si="11"/>
        <v>-4000</v>
      </c>
      <c r="V40" s="9">
        <f t="shared" si="12"/>
        <v>-1</v>
      </c>
      <c r="W40" s="166"/>
      <c r="X40" s="171"/>
      <c r="Y40" s="181">
        <f t="shared" si="15"/>
        <v>0</v>
      </c>
      <c r="Z40" s="230">
        <f t="shared" si="16"/>
        <v>-4000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181">
        <v>223124.99780000001</v>
      </c>
      <c r="D41" s="181">
        <v>282000</v>
      </c>
      <c r="E41" s="176"/>
      <c r="F41" s="161"/>
      <c r="G41" s="230">
        <f t="shared" si="9"/>
        <v>0</v>
      </c>
      <c r="H41" s="10" t="e">
        <f t="shared" si="0"/>
        <v>#DIV/0!</v>
      </c>
      <c r="I41" s="217"/>
      <c r="J41" s="220"/>
      <c r="K41" s="151"/>
      <c r="L41" s="149"/>
      <c r="M41" s="149"/>
      <c r="N41" s="157"/>
      <c r="O41" s="217"/>
      <c r="P41" s="377">
        <f t="shared" si="10"/>
        <v>0</v>
      </c>
      <c r="Q41" s="230">
        <f t="shared" si="1"/>
        <v>-223124.99780000001</v>
      </c>
      <c r="R41" s="10">
        <f t="shared" si="2"/>
        <v>-1</v>
      </c>
      <c r="S41" s="230">
        <f t="shared" si="3"/>
        <v>-282000</v>
      </c>
      <c r="T41" s="32">
        <f t="shared" si="4"/>
        <v>-1</v>
      </c>
      <c r="U41" s="569">
        <f t="shared" si="11"/>
        <v>-282000</v>
      </c>
      <c r="V41" s="10">
        <f t="shared" si="12"/>
        <v>-1</v>
      </c>
      <c r="W41" s="167"/>
      <c r="X41" s="172"/>
      <c r="Y41" s="181">
        <f t="shared" si="15"/>
        <v>0</v>
      </c>
      <c r="Z41" s="230">
        <f t="shared" si="16"/>
        <v>-282000</v>
      </c>
      <c r="AA41" s="10">
        <f t="shared" si="17"/>
        <v>-1</v>
      </c>
      <c r="AB41" s="16"/>
      <c r="AC41" s="19"/>
      <c r="AD41" s="17"/>
      <c r="AE41" s="17"/>
      <c r="AF41" s="17"/>
      <c r="AG41" s="41"/>
      <c r="AH41" s="18">
        <f t="shared" si="20"/>
        <v>0</v>
      </c>
    </row>
    <row r="42" spans="1:34" ht="40.35" customHeight="1" outlineLevel="1" x14ac:dyDescent="0.3">
      <c r="A42" s="103" t="s">
        <v>88</v>
      </c>
      <c r="B42" s="189" t="s">
        <v>89</v>
      </c>
      <c r="C42" s="181">
        <v>2959.4097000000002</v>
      </c>
      <c r="D42" s="181">
        <v>8000</v>
      </c>
      <c r="E42" s="176"/>
      <c r="F42" s="161"/>
      <c r="G42" s="230">
        <f t="shared" si="9"/>
        <v>0</v>
      </c>
      <c r="H42" s="10" t="e">
        <f t="shared" si="0"/>
        <v>#DIV/0!</v>
      </c>
      <c r="I42" s="217"/>
      <c r="J42" s="220"/>
      <c r="K42" s="151"/>
      <c r="L42" s="149"/>
      <c r="M42" s="149"/>
      <c r="N42" s="157"/>
      <c r="O42" s="217"/>
      <c r="P42" s="377">
        <f t="shared" si="10"/>
        <v>0</v>
      </c>
      <c r="Q42" s="230">
        <f t="shared" si="1"/>
        <v>-2959.4097000000002</v>
      </c>
      <c r="R42" s="10">
        <f t="shared" si="2"/>
        <v>-1</v>
      </c>
      <c r="S42" s="230">
        <f t="shared" si="3"/>
        <v>-8000</v>
      </c>
      <c r="T42" s="32">
        <f t="shared" si="4"/>
        <v>-1</v>
      </c>
      <c r="U42" s="569">
        <f t="shared" si="11"/>
        <v>-8000</v>
      </c>
      <c r="V42" s="10">
        <f t="shared" si="12"/>
        <v>-1</v>
      </c>
      <c r="W42" s="167"/>
      <c r="X42" s="172"/>
      <c r="Y42" s="181">
        <f t="shared" si="15"/>
        <v>0</v>
      </c>
      <c r="Z42" s="230">
        <f t="shared" si="16"/>
        <v>-8000</v>
      </c>
      <c r="AA42" s="10">
        <f t="shared" si="17"/>
        <v>-1</v>
      </c>
      <c r="AB42" s="16"/>
      <c r="AC42" s="19"/>
      <c r="AD42" s="17"/>
      <c r="AE42" s="17"/>
      <c r="AF42" s="17"/>
      <c r="AG42" s="41"/>
      <c r="AH42" s="18">
        <f t="shared" si="20"/>
        <v>0</v>
      </c>
    </row>
    <row r="43" spans="1:34" ht="40.35" customHeight="1" outlineLevel="1" x14ac:dyDescent="0.3">
      <c r="A43" s="103" t="s">
        <v>46</v>
      </c>
      <c r="B43" s="189" t="s">
        <v>90</v>
      </c>
      <c r="C43" s="181">
        <v>0</v>
      </c>
      <c r="D43" s="181">
        <v>0</v>
      </c>
      <c r="E43" s="176"/>
      <c r="F43" s="161"/>
      <c r="G43" s="230">
        <f t="shared" si="9"/>
        <v>0</v>
      </c>
      <c r="H43" s="10" t="e">
        <f t="shared" si="0"/>
        <v>#DIV/0!</v>
      </c>
      <c r="I43" s="181"/>
      <c r="J43" s="206"/>
      <c r="K43" s="223"/>
      <c r="L43" s="149"/>
      <c r="M43" s="149"/>
      <c r="N43" s="157"/>
      <c r="O43" s="181"/>
      <c r="P43" s="201">
        <f t="shared" si="10"/>
        <v>0</v>
      </c>
      <c r="Q43" s="230">
        <f t="shared" si="1"/>
        <v>0</v>
      </c>
      <c r="R43" s="10" t="e">
        <f t="shared" si="2"/>
        <v>#DIV/0!</v>
      </c>
      <c r="S43" s="230">
        <f t="shared" si="3"/>
        <v>0</v>
      </c>
      <c r="T43" s="32" t="e">
        <f t="shared" si="4"/>
        <v>#DIV/0!</v>
      </c>
      <c r="U43" s="569">
        <f t="shared" si="11"/>
        <v>0</v>
      </c>
      <c r="V43" s="10" t="e">
        <f t="shared" si="12"/>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181">
        <v>15736.2894</v>
      </c>
      <c r="D44" s="181">
        <v>17000</v>
      </c>
      <c r="E44" s="176"/>
      <c r="F44" s="161"/>
      <c r="G44" s="230">
        <f t="shared" si="9"/>
        <v>0</v>
      </c>
      <c r="H44" s="10" t="e">
        <f t="shared" si="0"/>
        <v>#DIV/0!</v>
      </c>
      <c r="I44" s="217"/>
      <c r="J44" s="220"/>
      <c r="K44" s="151"/>
      <c r="L44" s="149"/>
      <c r="M44" s="149"/>
      <c r="N44" s="157"/>
      <c r="O44" s="217"/>
      <c r="P44" s="377">
        <f t="shared" si="10"/>
        <v>0</v>
      </c>
      <c r="Q44" s="230">
        <f t="shared" si="1"/>
        <v>-15736.2894</v>
      </c>
      <c r="R44" s="10">
        <f t="shared" si="2"/>
        <v>-1</v>
      </c>
      <c r="S44" s="230">
        <f t="shared" si="3"/>
        <v>-17000</v>
      </c>
      <c r="T44" s="32">
        <f t="shared" si="4"/>
        <v>-1</v>
      </c>
      <c r="U44" s="569">
        <f t="shared" si="11"/>
        <v>-17000</v>
      </c>
      <c r="V44" s="10">
        <f t="shared" si="12"/>
        <v>-1</v>
      </c>
      <c r="W44" s="167"/>
      <c r="X44" s="172"/>
      <c r="Y44" s="181">
        <f t="shared" si="15"/>
        <v>0</v>
      </c>
      <c r="Z44" s="230">
        <f t="shared" si="16"/>
        <v>-17000</v>
      </c>
      <c r="AA44" s="10">
        <f t="shared" si="17"/>
        <v>-1</v>
      </c>
      <c r="AB44" s="16"/>
      <c r="AC44" s="19"/>
      <c r="AD44" s="17"/>
      <c r="AE44" s="17"/>
      <c r="AF44" s="27"/>
      <c r="AG44" s="43"/>
      <c r="AH44" s="18">
        <f t="shared" si="20"/>
        <v>0</v>
      </c>
    </row>
    <row r="45" spans="1:34" ht="40.35" customHeight="1" outlineLevel="1" x14ac:dyDescent="0.3">
      <c r="A45" s="103" t="s">
        <v>46</v>
      </c>
      <c r="B45" s="189" t="s">
        <v>92</v>
      </c>
      <c r="C45" s="181">
        <v>2517.09</v>
      </c>
      <c r="D45" s="181">
        <v>10000</v>
      </c>
      <c r="E45" s="176"/>
      <c r="F45" s="161"/>
      <c r="G45" s="230">
        <f t="shared" si="9"/>
        <v>0</v>
      </c>
      <c r="H45" s="10" t="e">
        <f t="shared" si="0"/>
        <v>#DIV/0!</v>
      </c>
      <c r="I45" s="217"/>
      <c r="J45" s="220"/>
      <c r="K45" s="151"/>
      <c r="L45" s="149"/>
      <c r="M45" s="149"/>
      <c r="N45" s="157"/>
      <c r="O45" s="217"/>
      <c r="P45" s="377">
        <f t="shared" si="10"/>
        <v>0</v>
      </c>
      <c r="Q45" s="230">
        <f t="shared" si="1"/>
        <v>-2517.09</v>
      </c>
      <c r="R45" s="10">
        <f t="shared" si="2"/>
        <v>-1</v>
      </c>
      <c r="S45" s="230">
        <f t="shared" si="3"/>
        <v>-10000</v>
      </c>
      <c r="T45" s="32">
        <f t="shared" si="4"/>
        <v>-1</v>
      </c>
      <c r="U45" s="569">
        <f t="shared" si="11"/>
        <v>-10000</v>
      </c>
      <c r="V45" s="10">
        <f t="shared" si="12"/>
        <v>-1</v>
      </c>
      <c r="W45" s="167"/>
      <c r="X45" s="172"/>
      <c r="Y45" s="181">
        <f t="shared" si="15"/>
        <v>0</v>
      </c>
      <c r="Z45" s="230">
        <f t="shared" si="16"/>
        <v>-10000</v>
      </c>
      <c r="AA45" s="10">
        <f t="shared" si="17"/>
        <v>-1</v>
      </c>
      <c r="AB45" s="16"/>
      <c r="AC45" s="19"/>
      <c r="AD45" s="17"/>
      <c r="AE45" s="17"/>
      <c r="AF45" s="17"/>
      <c r="AG45" s="41"/>
      <c r="AH45" s="18">
        <f t="shared" si="20"/>
        <v>0</v>
      </c>
    </row>
    <row r="46" spans="1:34" ht="40.35" customHeight="1" outlineLevel="1" x14ac:dyDescent="0.3">
      <c r="A46" s="103" t="s">
        <v>93</v>
      </c>
      <c r="B46" s="189" t="s">
        <v>94</v>
      </c>
      <c r="C46" s="181">
        <v>7199.0010000000002</v>
      </c>
      <c r="D46" s="181">
        <v>8500</v>
      </c>
      <c r="E46" s="176"/>
      <c r="F46" s="161"/>
      <c r="G46" s="230">
        <f t="shared" si="9"/>
        <v>0</v>
      </c>
      <c r="H46" s="10" t="e">
        <f t="shared" si="0"/>
        <v>#DIV/0!</v>
      </c>
      <c r="I46" s="217"/>
      <c r="J46" s="220"/>
      <c r="K46" s="151"/>
      <c r="L46" s="149"/>
      <c r="M46" s="149"/>
      <c r="N46" s="157"/>
      <c r="O46" s="217"/>
      <c r="P46" s="377">
        <f t="shared" si="10"/>
        <v>0</v>
      </c>
      <c r="Q46" s="230">
        <f t="shared" si="1"/>
        <v>-7199.0010000000002</v>
      </c>
      <c r="R46" s="10">
        <f t="shared" si="2"/>
        <v>-1</v>
      </c>
      <c r="S46" s="230">
        <f t="shared" si="3"/>
        <v>-8500</v>
      </c>
      <c r="T46" s="32">
        <f t="shared" si="4"/>
        <v>-1</v>
      </c>
      <c r="U46" s="569">
        <f t="shared" si="11"/>
        <v>-8500</v>
      </c>
      <c r="V46" s="10">
        <f t="shared" si="12"/>
        <v>-1</v>
      </c>
      <c r="W46" s="167"/>
      <c r="X46" s="172"/>
      <c r="Y46" s="181">
        <f t="shared" si="15"/>
        <v>0</v>
      </c>
      <c r="Z46" s="230">
        <f t="shared" si="16"/>
        <v>-8500</v>
      </c>
      <c r="AA46" s="10">
        <f t="shared" si="17"/>
        <v>-1</v>
      </c>
      <c r="AB46" s="16"/>
      <c r="AC46" s="19"/>
      <c r="AD46" s="17"/>
      <c r="AE46" s="17"/>
      <c r="AF46" s="17"/>
      <c r="AG46" s="41"/>
      <c r="AH46" s="18">
        <f t="shared" si="20"/>
        <v>0</v>
      </c>
    </row>
    <row r="47" spans="1:34" ht="40.35" customHeight="1" outlineLevel="1" x14ac:dyDescent="0.3">
      <c r="A47" s="103" t="s">
        <v>95</v>
      </c>
      <c r="B47" s="189" t="s">
        <v>96</v>
      </c>
      <c r="C47" s="181">
        <v>0</v>
      </c>
      <c r="D47" s="181">
        <v>0</v>
      </c>
      <c r="E47" s="176"/>
      <c r="F47" s="161"/>
      <c r="G47" s="230">
        <f t="shared" si="9"/>
        <v>0</v>
      </c>
      <c r="H47" s="10" t="e">
        <f t="shared" si="0"/>
        <v>#DIV/0!</v>
      </c>
      <c r="I47" s="217"/>
      <c r="J47" s="220"/>
      <c r="K47" s="151"/>
      <c r="L47" s="149"/>
      <c r="M47" s="149"/>
      <c r="N47" s="157"/>
      <c r="O47" s="217"/>
      <c r="P47" s="377">
        <f t="shared" si="10"/>
        <v>0</v>
      </c>
      <c r="Q47" s="230">
        <f t="shared" si="1"/>
        <v>0</v>
      </c>
      <c r="R47" s="10" t="e">
        <f t="shared" si="2"/>
        <v>#DIV/0!</v>
      </c>
      <c r="S47" s="230">
        <f t="shared" si="3"/>
        <v>0</v>
      </c>
      <c r="T47" s="32" t="e">
        <f t="shared" si="4"/>
        <v>#DIV/0!</v>
      </c>
      <c r="U47" s="569">
        <f t="shared" si="11"/>
        <v>0</v>
      </c>
      <c r="V47" s="10" t="e">
        <f t="shared" si="12"/>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181">
        <v>31293.6993</v>
      </c>
      <c r="D48" s="181">
        <v>40000</v>
      </c>
      <c r="E48" s="176"/>
      <c r="F48" s="161"/>
      <c r="G48" s="230">
        <f t="shared" si="9"/>
        <v>0</v>
      </c>
      <c r="H48" s="10" t="e">
        <f t="shared" si="0"/>
        <v>#DIV/0!</v>
      </c>
      <c r="I48" s="217"/>
      <c r="J48" s="220"/>
      <c r="K48" s="151"/>
      <c r="L48" s="149"/>
      <c r="M48" s="149"/>
      <c r="N48" s="157"/>
      <c r="O48" s="217"/>
      <c r="P48" s="377">
        <f t="shared" si="10"/>
        <v>0</v>
      </c>
      <c r="Q48" s="230">
        <f t="shared" si="1"/>
        <v>-31293.6993</v>
      </c>
      <c r="R48" s="10">
        <f t="shared" si="2"/>
        <v>-1</v>
      </c>
      <c r="S48" s="230">
        <f t="shared" si="3"/>
        <v>-40000</v>
      </c>
      <c r="T48" s="32">
        <f t="shared" si="4"/>
        <v>-1</v>
      </c>
      <c r="U48" s="569">
        <f t="shared" si="11"/>
        <v>-40000</v>
      </c>
      <c r="V48" s="10">
        <f t="shared" si="12"/>
        <v>-1</v>
      </c>
      <c r="W48" s="167"/>
      <c r="X48" s="172"/>
      <c r="Y48" s="181">
        <f t="shared" si="15"/>
        <v>0</v>
      </c>
      <c r="Z48" s="230">
        <f t="shared" si="16"/>
        <v>-40000</v>
      </c>
      <c r="AA48" s="10">
        <f t="shared" si="17"/>
        <v>-1</v>
      </c>
      <c r="AB48" s="16"/>
      <c r="AC48" s="19"/>
      <c r="AD48" s="17"/>
      <c r="AE48" s="17"/>
      <c r="AF48" s="17"/>
      <c r="AG48" s="41"/>
      <c r="AH48" s="18">
        <f t="shared" si="20"/>
        <v>0</v>
      </c>
    </row>
    <row r="49" spans="1:34" ht="40.35" customHeight="1" outlineLevel="1" x14ac:dyDescent="0.3">
      <c r="A49" s="103" t="s">
        <v>52</v>
      </c>
      <c r="B49" s="189" t="s">
        <v>98</v>
      </c>
      <c r="C49" s="181">
        <v>133042.6759</v>
      </c>
      <c r="D49" s="181">
        <v>155000</v>
      </c>
      <c r="E49" s="181"/>
      <c r="F49" s="201"/>
      <c r="G49" s="230">
        <f t="shared" si="9"/>
        <v>0</v>
      </c>
      <c r="H49" s="10" t="e">
        <f t="shared" si="0"/>
        <v>#DIV/0!</v>
      </c>
      <c r="I49" s="217"/>
      <c r="J49" s="285"/>
      <c r="K49" s="151"/>
      <c r="L49" s="151"/>
      <c r="M49" s="151"/>
      <c r="N49" s="158"/>
      <c r="O49" s="217"/>
      <c r="P49" s="377">
        <f t="shared" si="10"/>
        <v>0</v>
      </c>
      <c r="Q49" s="230">
        <f t="shared" si="1"/>
        <v>-133042.6759</v>
      </c>
      <c r="R49" s="10">
        <f t="shared" si="2"/>
        <v>-1</v>
      </c>
      <c r="S49" s="230">
        <f t="shared" si="3"/>
        <v>-155000</v>
      </c>
      <c r="T49" s="32">
        <f t="shared" si="4"/>
        <v>-1</v>
      </c>
      <c r="U49" s="569">
        <f t="shared" si="11"/>
        <v>-155000</v>
      </c>
      <c r="V49" s="10">
        <f t="shared" si="12"/>
        <v>-1</v>
      </c>
      <c r="W49" s="167"/>
      <c r="X49" s="172"/>
      <c r="Y49" s="181">
        <f t="shared" si="15"/>
        <v>0</v>
      </c>
      <c r="Z49" s="230">
        <f t="shared" si="16"/>
        <v>-155000</v>
      </c>
      <c r="AA49" s="10">
        <f t="shared" si="17"/>
        <v>-1</v>
      </c>
      <c r="AB49" s="16"/>
      <c r="AC49" s="19"/>
      <c r="AD49" s="17"/>
      <c r="AE49" s="17"/>
      <c r="AF49" s="17"/>
      <c r="AG49" s="41"/>
      <c r="AH49" s="18">
        <f t="shared" si="20"/>
        <v>0</v>
      </c>
    </row>
    <row r="50" spans="1:34" ht="40.35" customHeight="1" outlineLevel="1" x14ac:dyDescent="0.3">
      <c r="A50" s="103" t="s">
        <v>221</v>
      </c>
      <c r="B50" s="189" t="s">
        <v>99</v>
      </c>
      <c r="C50" s="181">
        <v>45739.649899999997</v>
      </c>
      <c r="D50" s="181">
        <v>52000</v>
      </c>
      <c r="E50" s="176"/>
      <c r="F50" s="161"/>
      <c r="G50" s="230">
        <f t="shared" si="9"/>
        <v>0</v>
      </c>
      <c r="H50" s="10" t="e">
        <f t="shared" si="0"/>
        <v>#DIV/0!</v>
      </c>
      <c r="I50" s="217"/>
      <c r="J50" s="220"/>
      <c r="K50" s="151"/>
      <c r="L50" s="149"/>
      <c r="M50" s="149"/>
      <c r="N50" s="157"/>
      <c r="O50" s="217"/>
      <c r="P50" s="377">
        <f t="shared" si="10"/>
        <v>0</v>
      </c>
      <c r="Q50" s="230">
        <f t="shared" si="1"/>
        <v>-45739.649899999997</v>
      </c>
      <c r="R50" s="10">
        <f t="shared" si="2"/>
        <v>-1</v>
      </c>
      <c r="S50" s="230">
        <f t="shared" si="3"/>
        <v>-52000</v>
      </c>
      <c r="T50" s="32">
        <f t="shared" si="4"/>
        <v>-1</v>
      </c>
      <c r="U50" s="569">
        <f t="shared" si="11"/>
        <v>-52000</v>
      </c>
      <c r="V50" s="10">
        <f t="shared" si="12"/>
        <v>-1</v>
      </c>
      <c r="W50" s="167"/>
      <c r="X50" s="172"/>
      <c r="Y50" s="181">
        <f t="shared" si="15"/>
        <v>0</v>
      </c>
      <c r="Z50" s="230">
        <f t="shared" si="16"/>
        <v>-52000</v>
      </c>
      <c r="AA50" s="10">
        <f t="shared" si="17"/>
        <v>-1</v>
      </c>
      <c r="AB50" s="16"/>
      <c r="AC50" s="19"/>
      <c r="AD50" s="17"/>
      <c r="AE50" s="17"/>
      <c r="AF50" s="17"/>
      <c r="AG50" s="41"/>
      <c r="AH50" s="18">
        <f t="shared" si="20"/>
        <v>0</v>
      </c>
    </row>
    <row r="51" spans="1:34" ht="40.35" customHeight="1" outlineLevel="1" x14ac:dyDescent="0.3">
      <c r="A51" s="103" t="s">
        <v>100</v>
      </c>
      <c r="B51" s="189" t="s">
        <v>102</v>
      </c>
      <c r="C51" s="181">
        <v>28952.880000000001</v>
      </c>
      <c r="D51" s="181">
        <v>32500</v>
      </c>
      <c r="E51" s="176"/>
      <c r="F51" s="161"/>
      <c r="G51" s="230">
        <f t="shared" si="9"/>
        <v>0</v>
      </c>
      <c r="H51" s="10" t="e">
        <f t="shared" si="0"/>
        <v>#DIV/0!</v>
      </c>
      <c r="I51" s="217"/>
      <c r="J51" s="220"/>
      <c r="K51" s="151"/>
      <c r="L51" s="149"/>
      <c r="M51" s="149"/>
      <c r="N51" s="157"/>
      <c r="O51" s="217"/>
      <c r="P51" s="377">
        <f t="shared" si="10"/>
        <v>0</v>
      </c>
      <c r="Q51" s="230">
        <f t="shared" si="1"/>
        <v>-28952.880000000001</v>
      </c>
      <c r="R51" s="10">
        <f t="shared" si="2"/>
        <v>-1</v>
      </c>
      <c r="S51" s="230">
        <f t="shared" si="3"/>
        <v>-32500</v>
      </c>
      <c r="T51" s="32">
        <f t="shared" si="4"/>
        <v>-1</v>
      </c>
      <c r="U51" s="569">
        <f t="shared" si="11"/>
        <v>-32500</v>
      </c>
      <c r="V51" s="10">
        <f t="shared" si="12"/>
        <v>-1</v>
      </c>
      <c r="W51" s="167"/>
      <c r="X51" s="172"/>
      <c r="Y51" s="181">
        <f t="shared" si="15"/>
        <v>0</v>
      </c>
      <c r="Z51" s="230">
        <f t="shared" si="16"/>
        <v>-32500</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209">
        <v>14343.4802</v>
      </c>
      <c r="D52" s="209">
        <v>16000</v>
      </c>
      <c r="E52" s="178"/>
      <c r="F52" s="184"/>
      <c r="G52" s="230">
        <f t="shared" si="9"/>
        <v>0</v>
      </c>
      <c r="H52" s="10" t="e">
        <f t="shared" si="0"/>
        <v>#DIV/0!</v>
      </c>
      <c r="I52" s="217"/>
      <c r="J52" s="286"/>
      <c r="K52" s="245"/>
      <c r="L52" s="150"/>
      <c r="M52" s="150"/>
      <c r="N52" s="159"/>
      <c r="O52" s="236"/>
      <c r="P52" s="379">
        <f t="shared" si="10"/>
        <v>0</v>
      </c>
      <c r="Q52" s="295">
        <f t="shared" si="1"/>
        <v>-14343.4802</v>
      </c>
      <c r="R52" s="47">
        <f t="shared" si="2"/>
        <v>-1</v>
      </c>
      <c r="S52" s="295">
        <f t="shared" si="3"/>
        <v>-16000</v>
      </c>
      <c r="T52" s="49">
        <f t="shared" si="4"/>
        <v>-1</v>
      </c>
      <c r="U52" s="572">
        <f t="shared" si="11"/>
        <v>-16000</v>
      </c>
      <c r="V52" s="47">
        <f t="shared" si="12"/>
        <v>-1</v>
      </c>
      <c r="W52" s="169"/>
      <c r="X52" s="174"/>
      <c r="Y52" s="181">
        <f t="shared" si="15"/>
        <v>0</v>
      </c>
      <c r="Z52" s="295">
        <f t="shared" si="16"/>
        <v>-16000</v>
      </c>
      <c r="AA52" s="47">
        <f t="shared" si="17"/>
        <v>-1</v>
      </c>
      <c r="AB52" s="16"/>
      <c r="AC52" s="121"/>
      <c r="AD52" s="117"/>
      <c r="AE52" s="117"/>
      <c r="AF52" s="117"/>
      <c r="AG52" s="118"/>
      <c r="AH52" s="119">
        <f t="shared" si="20"/>
        <v>0</v>
      </c>
    </row>
    <row r="53" spans="1:34" ht="36" customHeight="1" thickBot="1" x14ac:dyDescent="0.35">
      <c r="A53" s="891" t="s">
        <v>225</v>
      </c>
      <c r="B53" s="892"/>
      <c r="C53" s="164">
        <f>C38+C39</f>
        <v>16060893.836300002</v>
      </c>
      <c r="D53" s="164">
        <f>D38+D39</f>
        <v>12713562.620733852</v>
      </c>
      <c r="E53" s="164">
        <f>E38+E39</f>
        <v>0</v>
      </c>
      <c r="F53" s="208">
        <f>F38+F39</f>
        <v>0</v>
      </c>
      <c r="G53" s="291">
        <f t="shared" si="9"/>
        <v>0</v>
      </c>
      <c r="H53" s="292" t="e">
        <f t="shared" si="0"/>
        <v>#DIV/0!</v>
      </c>
      <c r="I53" s="215">
        <f>I38+I39</f>
        <v>0</v>
      </c>
      <c r="J53" s="287"/>
      <c r="K53" s="228"/>
      <c r="L53" s="228"/>
      <c r="M53" s="228"/>
      <c r="N53" s="288"/>
      <c r="O53" s="215">
        <f>O39+O38</f>
        <v>0</v>
      </c>
      <c r="P53" s="378">
        <f t="shared" si="10"/>
        <v>0</v>
      </c>
      <c r="Q53" s="291">
        <f t="shared" si="1"/>
        <v>-16060893.836300002</v>
      </c>
      <c r="R53" s="292">
        <f t="shared" si="2"/>
        <v>-1</v>
      </c>
      <c r="S53" s="291">
        <f t="shared" si="3"/>
        <v>-12713562.620733852</v>
      </c>
      <c r="T53" s="556">
        <f t="shared" si="4"/>
        <v>-1</v>
      </c>
      <c r="U53" s="564">
        <f t="shared" si="11"/>
        <v>-12713562.620733852</v>
      </c>
      <c r="V53" s="558">
        <f t="shared" si="12"/>
        <v>-1</v>
      </c>
      <c r="W53" s="39"/>
      <c r="X53" s="165">
        <f>X38+X39</f>
        <v>0</v>
      </c>
      <c r="Y53" s="163">
        <f t="shared" si="15"/>
        <v>0</v>
      </c>
      <c r="Z53" s="291">
        <f t="shared" si="16"/>
        <v>-12713562.620733852</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22216758.382700004</v>
      </c>
      <c r="D54" s="298">
        <f>SUM(D17)+D53</f>
        <v>18937167.543845236</v>
      </c>
      <c r="E54" s="298">
        <f>SUM(E17)+E53</f>
        <v>0</v>
      </c>
      <c r="F54" s="315">
        <f>SUM(F17)+F53</f>
        <v>0</v>
      </c>
      <c r="G54" s="299">
        <f t="shared" si="9"/>
        <v>-2685125.9001891003</v>
      </c>
      <c r="H54" s="300">
        <f t="shared" si="0"/>
        <v>-1</v>
      </c>
      <c r="I54" s="301">
        <f>SUM(I17)+I53</f>
        <v>2685125.9001891003</v>
      </c>
      <c r="J54" s="305"/>
      <c r="K54" s="306"/>
      <c r="L54" s="306"/>
      <c r="M54" s="306"/>
      <c r="N54" s="307"/>
      <c r="O54" s="301">
        <f>SUM(O17)+O53</f>
        <v>0</v>
      </c>
      <c r="P54" s="380">
        <f t="shared" si="10"/>
        <v>2685125.9001891003</v>
      </c>
      <c r="Q54" s="302">
        <f t="shared" si="1"/>
        <v>-19531632.482510902</v>
      </c>
      <c r="R54" s="303">
        <f t="shared" si="2"/>
        <v>-0.87913961821361009</v>
      </c>
      <c r="S54" s="302">
        <f t="shared" si="3"/>
        <v>-16252041.643656136</v>
      </c>
      <c r="T54" s="304">
        <f t="shared" si="4"/>
        <v>-0.85820868437836717</v>
      </c>
      <c r="U54" s="573">
        <f t="shared" si="11"/>
        <v>-16252041.643656136</v>
      </c>
      <c r="V54" s="304">
        <f t="shared" si="12"/>
        <v>-0.85820868437836717</v>
      </c>
      <c r="W54" s="308"/>
      <c r="X54" s="309">
        <f>SUM(X17)+X53</f>
        <v>0</v>
      </c>
      <c r="Y54" s="310">
        <f t="shared" si="15"/>
        <v>2685125.9001891003</v>
      </c>
      <c r="Z54" s="302">
        <f t="shared" si="16"/>
        <v>-16252041.643656136</v>
      </c>
      <c r="AA54" s="303">
        <f t="shared" si="17"/>
        <v>-0.85820868437836717</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415" priority="79" operator="greaterThan">
      <formula>0</formula>
    </cfRule>
    <cfRule type="cellIs" dxfId="414" priority="78" operator="greaterThan">
      <formula>0</formula>
    </cfRule>
    <cfRule type="cellIs" dxfId="413" priority="77" operator="lessThan">
      <formula>0</formula>
    </cfRule>
  </conditionalFormatting>
  <conditionalFormatting sqref="G17:H17 J17:N17">
    <cfRule type="cellIs" dxfId="412" priority="85" operator="greaterThan">
      <formula>0</formula>
    </cfRule>
    <cfRule type="cellIs" dxfId="411" priority="84" operator="greaterThan">
      <formula>600000</formula>
    </cfRule>
    <cfRule type="cellIs" dxfId="410" priority="82" operator="greaterThan">
      <formula>0</formula>
    </cfRule>
    <cfRule type="cellIs" dxfId="409" priority="80" operator="lessThan">
      <formula>0</formula>
    </cfRule>
    <cfRule type="cellIs" dxfId="408" priority="83" operator="greaterThan">
      <formula>600000</formula>
    </cfRule>
  </conditionalFormatting>
  <conditionalFormatting sqref="G18:H37 Z18:AA37">
    <cfRule type="cellIs" dxfId="407" priority="81" operator="lessThan">
      <formula>0</formula>
    </cfRule>
    <cfRule type="cellIs" dxfId="406" priority="86" operator="greaterThan">
      <formula>0</formula>
    </cfRule>
    <cfRule type="cellIs" dxfId="405" priority="87" operator="greaterThan">
      <formula>0</formula>
    </cfRule>
  </conditionalFormatting>
  <conditionalFormatting sqref="G38:H39">
    <cfRule type="cellIs" dxfId="404" priority="74" operator="greaterThan">
      <formula>600000</formula>
    </cfRule>
    <cfRule type="cellIs" dxfId="403" priority="76" operator="greaterThan">
      <formula>0</formula>
    </cfRule>
    <cfRule type="cellIs" dxfId="402" priority="75" operator="greaterThan">
      <formula>600000</formula>
    </cfRule>
    <cfRule type="cellIs" dxfId="401" priority="73" operator="greaterThan">
      <formula>0</formula>
    </cfRule>
    <cfRule type="cellIs" dxfId="400" priority="72" operator="lessThan">
      <formula>0</formula>
    </cfRule>
  </conditionalFormatting>
  <conditionalFormatting sqref="G40:H52">
    <cfRule type="cellIs" dxfId="399" priority="71" operator="greaterThan">
      <formula>0</formula>
    </cfRule>
    <cfRule type="cellIs" dxfId="398" priority="70" operator="greaterThan">
      <formula>0</formula>
    </cfRule>
    <cfRule type="cellIs" dxfId="397" priority="69" operator="lessThan">
      <formula>0</formula>
    </cfRule>
  </conditionalFormatting>
  <conditionalFormatting sqref="G53:H54">
    <cfRule type="cellIs" dxfId="396" priority="68" operator="greaterThan">
      <formula>0</formula>
    </cfRule>
    <cfRule type="cellIs" dxfId="395" priority="67" operator="greaterThan">
      <formula>600000</formula>
    </cfRule>
    <cfRule type="cellIs" dxfId="394" priority="66" operator="greaterThan">
      <formula>600000</formula>
    </cfRule>
    <cfRule type="cellIs" dxfId="393" priority="64" operator="lessThan">
      <formula>0</formula>
    </cfRule>
    <cfRule type="cellIs" dxfId="392" priority="65" operator="greaterThan">
      <formula>0</formula>
    </cfRule>
  </conditionalFormatting>
  <conditionalFormatting sqref="J18:N54">
    <cfRule type="cellIs" dxfId="391" priority="92" operator="greaterThan">
      <formula>0</formula>
    </cfRule>
    <cfRule type="cellIs" dxfId="390" priority="88" operator="greaterThan">
      <formula>0</formula>
    </cfRule>
    <cfRule type="cellIs" dxfId="389" priority="89" operator="lessThan">
      <formula>0</formula>
    </cfRule>
    <cfRule type="cellIs" dxfId="388" priority="90" operator="greaterThan">
      <formula>0</formula>
    </cfRule>
    <cfRule type="cellIs" dxfId="387" priority="91" operator="lessThan">
      <formula>0</formula>
    </cfRule>
  </conditionalFormatting>
  <conditionalFormatting sqref="Q5:V16">
    <cfRule type="cellIs" dxfId="386" priority="19" operator="lessThan">
      <formula>0</formula>
    </cfRule>
    <cfRule type="cellIs" dxfId="385" priority="20" operator="greaterThan">
      <formula>0</formula>
    </cfRule>
    <cfRule type="cellIs" dxfId="384" priority="21" operator="greaterThan">
      <formula>0</formula>
    </cfRule>
  </conditionalFormatting>
  <conditionalFormatting sqref="Q17:V17">
    <cfRule type="cellIs" dxfId="383" priority="24" operator="greaterThan">
      <formula>0</formula>
    </cfRule>
    <cfRule type="cellIs" dxfId="382" priority="27" operator="greaterThan">
      <formula>0</formula>
    </cfRule>
    <cfRule type="cellIs" dxfId="381" priority="22" operator="lessThan">
      <formula>0</formula>
    </cfRule>
    <cfRule type="cellIs" dxfId="380" priority="25" operator="greaterThan">
      <formula>600000</formula>
    </cfRule>
    <cfRule type="cellIs" dxfId="379" priority="26" operator="greaterThan">
      <formula>600000</formula>
    </cfRule>
  </conditionalFormatting>
  <conditionalFormatting sqref="Q18:V37">
    <cfRule type="cellIs" dxfId="378" priority="28" operator="greaterThan">
      <formula>0</formula>
    </cfRule>
    <cfRule type="cellIs" dxfId="377" priority="29" operator="greaterThan">
      <formula>0</formula>
    </cfRule>
    <cfRule type="cellIs" dxfId="376" priority="23" operator="lessThan">
      <formula>0</formula>
    </cfRule>
  </conditionalFormatting>
  <conditionalFormatting sqref="Q38:V39">
    <cfRule type="cellIs" dxfId="375" priority="17" operator="greaterThan">
      <formula>600000</formula>
    </cfRule>
    <cfRule type="cellIs" dxfId="374" priority="18" operator="greaterThan">
      <formula>0</formula>
    </cfRule>
    <cfRule type="cellIs" dxfId="373" priority="15" operator="greaterThan">
      <formula>0</formula>
    </cfRule>
    <cfRule type="cellIs" dxfId="372" priority="14" operator="lessThan">
      <formula>0</formula>
    </cfRule>
    <cfRule type="cellIs" dxfId="371" priority="16" operator="greaterThan">
      <formula>600000</formula>
    </cfRule>
  </conditionalFormatting>
  <conditionalFormatting sqref="Q40:V52">
    <cfRule type="cellIs" dxfId="370" priority="13" operator="greaterThan">
      <formula>0</formula>
    </cfRule>
    <cfRule type="cellIs" dxfId="369" priority="12" operator="greaterThan">
      <formula>0</formula>
    </cfRule>
    <cfRule type="cellIs" dxfId="368" priority="11" operator="lessThan">
      <formula>0</formula>
    </cfRule>
  </conditionalFormatting>
  <conditionalFormatting sqref="Q53:V54">
    <cfRule type="cellIs" dxfId="367" priority="1" operator="lessThan">
      <formula>0</formula>
    </cfRule>
    <cfRule type="cellIs" dxfId="366" priority="5" operator="greaterThan">
      <formula>0</formula>
    </cfRule>
    <cfRule type="cellIs" dxfId="365" priority="4" operator="greaterThan">
      <formula>600000</formula>
    </cfRule>
    <cfRule type="cellIs" dxfId="364" priority="3" operator="greaterThan">
      <formula>600000</formula>
    </cfRule>
    <cfRule type="cellIs" dxfId="363" priority="2" operator="greaterThan">
      <formula>0</formula>
    </cfRule>
  </conditionalFormatting>
  <conditionalFormatting sqref="Z5:AA16">
    <cfRule type="cellIs" dxfId="362" priority="48" operator="lessThan">
      <formula>0</formula>
    </cfRule>
    <cfRule type="cellIs" dxfId="361" priority="49" operator="greaterThan">
      <formula>0</formula>
    </cfRule>
    <cfRule type="cellIs" dxfId="360" priority="50" operator="greaterThan">
      <formula>0</formula>
    </cfRule>
  </conditionalFormatting>
  <conditionalFormatting sqref="Z17:AA17">
    <cfRule type="cellIs" dxfId="359" priority="43" operator="lessThan">
      <formula>0</formula>
    </cfRule>
    <cfRule type="cellIs" dxfId="358" priority="44" operator="greaterThan">
      <formula>0</formula>
    </cfRule>
    <cfRule type="cellIs" dxfId="357" priority="45" operator="greaterThan">
      <formula>600000</formula>
    </cfRule>
    <cfRule type="cellIs" dxfId="356" priority="46" operator="greaterThan">
      <formula>600000</formula>
    </cfRule>
    <cfRule type="cellIs" dxfId="355" priority="47" operator="greaterThan">
      <formula>0</formula>
    </cfRule>
  </conditionalFormatting>
  <conditionalFormatting sqref="Z38:AA39">
    <cfRule type="cellIs" dxfId="354" priority="42" operator="greaterThan">
      <formula>0</formula>
    </cfRule>
    <cfRule type="cellIs" dxfId="353" priority="41" operator="greaterThan">
      <formula>600000</formula>
    </cfRule>
    <cfRule type="cellIs" dxfId="352" priority="40" operator="greaterThan">
      <formula>600000</formula>
    </cfRule>
    <cfRule type="cellIs" dxfId="351" priority="39" operator="greaterThan">
      <formula>0</formula>
    </cfRule>
    <cfRule type="cellIs" dxfId="350" priority="38" operator="lessThan">
      <formula>0</formula>
    </cfRule>
  </conditionalFormatting>
  <conditionalFormatting sqref="Z40:AA52">
    <cfRule type="cellIs" dxfId="349" priority="32" operator="greaterThan">
      <formula>0</formula>
    </cfRule>
    <cfRule type="cellIs" dxfId="348" priority="31" operator="greaterThan">
      <formula>0</formula>
    </cfRule>
    <cfRule type="cellIs" dxfId="347" priority="30" operator="lessThan">
      <formula>0</formula>
    </cfRule>
  </conditionalFormatting>
  <conditionalFormatting sqref="Z53:AA54">
    <cfRule type="cellIs" dxfId="346" priority="34" operator="greaterThan">
      <formula>0</formula>
    </cfRule>
    <cfRule type="cellIs" dxfId="345" priority="37" operator="greaterThan">
      <formula>0</formula>
    </cfRule>
    <cfRule type="cellIs" dxfId="344" priority="36" operator="greaterThan">
      <formula>600000</formula>
    </cfRule>
    <cfRule type="cellIs" dxfId="343" priority="35" operator="greaterThan">
      <formula>600000</formula>
    </cfRule>
    <cfRule type="cellIs" dxfId="342" priority="33" operator="lessThan">
      <formula>0</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87CE-FD5A-42FF-A840-A197978B17A5}">
  <sheetPr codeName="Tabelle12"/>
  <dimension ref="A1:AK54"/>
  <sheetViews>
    <sheetView zoomScale="50" zoomScaleNormal="50" workbookViewId="0">
      <selection activeCell="P4" sqref="P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404</v>
      </c>
      <c r="D4" s="317" t="s">
        <v>405</v>
      </c>
      <c r="E4" s="279" t="s">
        <v>406</v>
      </c>
      <c r="F4" s="279" t="s">
        <v>407</v>
      </c>
      <c r="G4" s="97" t="s">
        <v>408</v>
      </c>
      <c r="H4" s="272" t="s">
        <v>409</v>
      </c>
      <c r="I4" s="35" t="s">
        <v>175</v>
      </c>
      <c r="J4" s="221" t="s">
        <v>403</v>
      </c>
      <c r="K4" s="221" t="s">
        <v>410</v>
      </c>
      <c r="L4" s="221" t="s">
        <v>411</v>
      </c>
      <c r="M4" s="221" t="s">
        <v>412</v>
      </c>
      <c r="N4" s="221" t="s">
        <v>413</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403</v>
      </c>
      <c r="AD4" s="6" t="s">
        <v>410</v>
      </c>
      <c r="AE4" s="6" t="s">
        <v>411</v>
      </c>
      <c r="AF4" s="6" t="s">
        <v>412</v>
      </c>
      <c r="AG4" s="6" t="s">
        <v>413</v>
      </c>
      <c r="AH4" s="15" t="s">
        <v>21</v>
      </c>
    </row>
    <row r="5" spans="1:34" ht="36" customHeight="1" outlineLevel="1" x14ac:dyDescent="0.3">
      <c r="A5" s="139" t="s">
        <v>34</v>
      </c>
      <c r="B5" s="36" t="s">
        <v>35</v>
      </c>
      <c r="C5" s="195">
        <v>132529.2697</v>
      </c>
      <c r="D5" s="196">
        <v>149980.26388254657</v>
      </c>
      <c r="E5" s="183"/>
      <c r="F5" s="183"/>
      <c r="G5" s="273">
        <f>E5-I5</f>
        <v>-194974.34306870002</v>
      </c>
      <c r="H5" s="9">
        <f>E5/I5-1</f>
        <v>-1</v>
      </c>
      <c r="I5" s="211">
        <v>194974.34306870002</v>
      </c>
      <c r="J5" s="51"/>
      <c r="K5" s="131"/>
      <c r="L5" s="8"/>
      <c r="M5" s="8"/>
      <c r="N5" s="153"/>
      <c r="O5" s="211"/>
      <c r="P5" s="365">
        <f>I5-O5</f>
        <v>194974.34306870002</v>
      </c>
      <c r="Q5" s="273">
        <f>I5-C5</f>
        <v>62445.073368700017</v>
      </c>
      <c r="R5" s="9">
        <f>I5/C5-1</f>
        <v>0.47117948744495353</v>
      </c>
      <c r="S5" s="273">
        <f>I5-D5</f>
        <v>44994.079186153453</v>
      </c>
      <c r="T5" s="31">
        <f>I5/D5-1</f>
        <v>0.3000000001426153</v>
      </c>
      <c r="U5" s="568">
        <f>P5-D5</f>
        <v>44994.079186153453</v>
      </c>
      <c r="V5" s="9">
        <f>P5/D5-1</f>
        <v>0.3000000001426153</v>
      </c>
      <c r="W5" s="166"/>
      <c r="X5" s="171"/>
      <c r="Y5" s="192">
        <f>I5+X5</f>
        <v>194974.34306870002</v>
      </c>
      <c r="Z5" s="273">
        <f t="shared" ref="Z5:Z36" si="0">Y5-D5</f>
        <v>44994.079186153453</v>
      </c>
      <c r="AA5" s="9">
        <f t="shared" ref="AA5:AA36" si="1">Y5/D5-1</f>
        <v>0.3000000001426153</v>
      </c>
      <c r="AB5" s="16"/>
      <c r="AC5" s="20"/>
      <c r="AD5" s="21"/>
      <c r="AE5" s="21"/>
      <c r="AF5" s="21"/>
      <c r="AG5" s="40"/>
      <c r="AH5" s="22">
        <f t="shared" ref="AH5:AH16" si="2">SUM(AC5:AG5)</f>
        <v>0</v>
      </c>
    </row>
    <row r="6" spans="1:34" ht="36" customHeight="1" outlineLevel="1" x14ac:dyDescent="0.3">
      <c r="A6" s="140" t="s">
        <v>34</v>
      </c>
      <c r="B6" s="37" t="s">
        <v>45</v>
      </c>
      <c r="C6" s="170">
        <v>218346.4725</v>
      </c>
      <c r="D6" s="176">
        <v>183225.96001706339</v>
      </c>
      <c r="E6" s="161"/>
      <c r="F6" s="161"/>
      <c r="G6" s="230">
        <f t="shared" ref="G6:G54" si="3">E6-I6</f>
        <v>0</v>
      </c>
      <c r="H6" s="10" t="e">
        <f t="shared" ref="H6:H54" si="4">E6/I6-1</f>
        <v>#DIV/0!</v>
      </c>
      <c r="I6" s="212"/>
      <c r="J6" s="98"/>
      <c r="K6" s="17"/>
      <c r="L6" s="3"/>
      <c r="M6" s="3"/>
      <c r="N6" s="133"/>
      <c r="O6" s="212"/>
      <c r="P6" s="366">
        <f t="shared" ref="P6:P54" si="5">I6-O6</f>
        <v>0</v>
      </c>
      <c r="Q6" s="230">
        <f t="shared" ref="Q6:Q54" si="6">I6-C6</f>
        <v>-218346.4725</v>
      </c>
      <c r="R6" s="10">
        <f t="shared" ref="R6:R54" si="7">I6/C6-1</f>
        <v>-1</v>
      </c>
      <c r="S6" s="230">
        <f t="shared" ref="S6:S54" si="8">I6-D6</f>
        <v>-183225.96001706339</v>
      </c>
      <c r="T6" s="32">
        <f t="shared" ref="T6:T54" si="9">I6/D6-1</f>
        <v>-1</v>
      </c>
      <c r="U6" s="569">
        <f t="shared" ref="U6:U54" si="10">P6-D6</f>
        <v>-183225.96001706339</v>
      </c>
      <c r="V6" s="10">
        <f t="shared" ref="V6:V54" si="11">P6/D6-1</f>
        <v>-1</v>
      </c>
      <c r="W6" s="167"/>
      <c r="X6" s="172"/>
      <c r="Y6" s="181">
        <f t="shared" ref="Y6:Y36" si="12">I6+X6</f>
        <v>0</v>
      </c>
      <c r="Z6" s="230">
        <f t="shared" si="0"/>
        <v>-183225.96001706339</v>
      </c>
      <c r="AA6" s="10">
        <f t="shared" si="1"/>
        <v>-1</v>
      </c>
      <c r="AB6" s="16"/>
      <c r="AC6" s="19"/>
      <c r="AD6" s="17"/>
      <c r="AE6" s="17"/>
      <c r="AF6" s="17"/>
      <c r="AG6" s="41"/>
      <c r="AH6" s="18">
        <f t="shared" si="2"/>
        <v>0</v>
      </c>
    </row>
    <row r="7" spans="1:34" ht="36" customHeight="1" outlineLevel="1" x14ac:dyDescent="0.3">
      <c r="A7" s="140" t="s">
        <v>46</v>
      </c>
      <c r="B7" s="37" t="s">
        <v>47</v>
      </c>
      <c r="C7" s="197">
        <v>75449.959199999998</v>
      </c>
      <c r="D7" s="176">
        <v>75000</v>
      </c>
      <c r="E7" s="161"/>
      <c r="F7" s="161"/>
      <c r="G7" s="230">
        <f>E7-I7</f>
        <v>-93750</v>
      </c>
      <c r="H7" s="10">
        <f>E7/I7-1</f>
        <v>-1</v>
      </c>
      <c r="I7" s="212">
        <v>93750</v>
      </c>
      <c r="J7" s="98"/>
      <c r="K7" s="17"/>
      <c r="L7" s="3"/>
      <c r="M7" s="3"/>
      <c r="N7" s="133"/>
      <c r="O7" s="212"/>
      <c r="P7" s="366">
        <f>I7-O7</f>
        <v>93750</v>
      </c>
      <c r="Q7" s="230">
        <f>I7-C7</f>
        <v>18300.040800000002</v>
      </c>
      <c r="R7" s="10">
        <f>I7/C7-1</f>
        <v>0.24254540352355813</v>
      </c>
      <c r="S7" s="230">
        <f>I7-D7</f>
        <v>18750</v>
      </c>
      <c r="T7" s="32">
        <f>I7/D7-1</f>
        <v>0.25</v>
      </c>
      <c r="U7" s="569">
        <f t="shared" si="10"/>
        <v>18750</v>
      </c>
      <c r="V7" s="10">
        <f t="shared" si="11"/>
        <v>0.25</v>
      </c>
      <c r="W7" s="167"/>
      <c r="X7" s="172"/>
      <c r="Y7" s="181">
        <f>I7+X7</f>
        <v>93750</v>
      </c>
      <c r="Z7" s="230">
        <f t="shared" si="0"/>
        <v>18750</v>
      </c>
      <c r="AA7" s="10">
        <f t="shared" si="1"/>
        <v>0.25</v>
      </c>
      <c r="AB7" s="16"/>
      <c r="AC7" s="19"/>
      <c r="AD7" s="17"/>
      <c r="AE7" s="17"/>
      <c r="AF7" s="17"/>
      <c r="AG7" s="41"/>
      <c r="AH7" s="18">
        <f t="shared" si="2"/>
        <v>0</v>
      </c>
    </row>
    <row r="8" spans="1:34" ht="36" customHeight="1" outlineLevel="1" x14ac:dyDescent="0.3">
      <c r="A8" s="140" t="s">
        <v>46</v>
      </c>
      <c r="B8" s="37" t="s">
        <v>195</v>
      </c>
      <c r="C8" s="197">
        <v>233766.4381</v>
      </c>
      <c r="D8" s="176">
        <v>208007.26860871105</v>
      </c>
      <c r="E8" s="161"/>
      <c r="F8" s="161"/>
      <c r="G8" s="230">
        <f t="shared" si="3"/>
        <v>0</v>
      </c>
      <c r="H8" s="10" t="e">
        <f t="shared" si="4"/>
        <v>#DIV/0!</v>
      </c>
      <c r="I8" s="212"/>
      <c r="J8" s="98"/>
      <c r="K8" s="17"/>
      <c r="L8" s="3"/>
      <c r="M8" s="3"/>
      <c r="N8" s="133"/>
      <c r="O8" s="212"/>
      <c r="P8" s="366">
        <f t="shared" si="5"/>
        <v>0</v>
      </c>
      <c r="Q8" s="230">
        <f t="shared" si="6"/>
        <v>-233766.4381</v>
      </c>
      <c r="R8" s="10">
        <f t="shared" si="7"/>
        <v>-1</v>
      </c>
      <c r="S8" s="230">
        <f t="shared" si="8"/>
        <v>-208007.26860871105</v>
      </c>
      <c r="T8" s="32">
        <f t="shared" si="9"/>
        <v>-1</v>
      </c>
      <c r="U8" s="569">
        <f t="shared" si="10"/>
        <v>-208007.26860871105</v>
      </c>
      <c r="V8" s="10">
        <f t="shared" si="11"/>
        <v>-1</v>
      </c>
      <c r="W8" s="167"/>
      <c r="X8" s="172"/>
      <c r="Y8" s="181">
        <f t="shared" si="12"/>
        <v>0</v>
      </c>
      <c r="Z8" s="230">
        <f t="shared" si="0"/>
        <v>-208007.26860871105</v>
      </c>
      <c r="AA8" s="10">
        <f t="shared" si="1"/>
        <v>-1</v>
      </c>
      <c r="AB8" s="16"/>
      <c r="AC8" s="19"/>
      <c r="AD8" s="17"/>
      <c r="AE8" s="17"/>
      <c r="AF8" s="17"/>
      <c r="AG8" s="17"/>
      <c r="AH8" s="18">
        <f t="shared" si="2"/>
        <v>0</v>
      </c>
    </row>
    <row r="9" spans="1:34" ht="36" customHeight="1" outlineLevel="1" x14ac:dyDescent="0.3">
      <c r="A9" s="142" t="s">
        <v>49</v>
      </c>
      <c r="B9" s="44" t="s">
        <v>197</v>
      </c>
      <c r="C9" s="198">
        <v>18157.549599999998</v>
      </c>
      <c r="D9" s="177">
        <v>20000</v>
      </c>
      <c r="E9" s="184"/>
      <c r="F9" s="184"/>
      <c r="G9" s="230">
        <f t="shared" si="3"/>
        <v>-23000</v>
      </c>
      <c r="H9" s="10">
        <f t="shared" si="4"/>
        <v>-1</v>
      </c>
      <c r="I9" s="213">
        <v>23000</v>
      </c>
      <c r="J9" s="110"/>
      <c r="K9" s="25"/>
      <c r="L9" s="46"/>
      <c r="M9" s="46"/>
      <c r="N9" s="154"/>
      <c r="O9" s="213"/>
      <c r="P9" s="367">
        <f t="shared" si="5"/>
        <v>23000</v>
      </c>
      <c r="Q9" s="230">
        <f t="shared" si="6"/>
        <v>4842.4504000000015</v>
      </c>
      <c r="R9" s="10">
        <f t="shared" si="7"/>
        <v>0.26669074333686527</v>
      </c>
      <c r="S9" s="230">
        <f t="shared" si="8"/>
        <v>3000</v>
      </c>
      <c r="T9" s="32">
        <f t="shared" si="9"/>
        <v>0.14999999999999991</v>
      </c>
      <c r="U9" s="569">
        <f t="shared" si="10"/>
        <v>3000</v>
      </c>
      <c r="V9" s="10">
        <f t="shared" si="11"/>
        <v>0.14999999999999991</v>
      </c>
      <c r="W9" s="168"/>
      <c r="X9" s="173"/>
      <c r="Y9" s="181">
        <f t="shared" si="12"/>
        <v>23000</v>
      </c>
      <c r="Z9" s="230">
        <f t="shared" si="0"/>
        <v>3000</v>
      </c>
      <c r="AA9" s="10">
        <f t="shared" si="1"/>
        <v>0.14999999999999991</v>
      </c>
      <c r="AB9" s="16"/>
      <c r="AC9" s="24"/>
      <c r="AD9" s="25"/>
      <c r="AE9" s="25"/>
      <c r="AF9" s="25"/>
      <c r="AG9" s="42"/>
      <c r="AH9" s="18">
        <f t="shared" si="2"/>
        <v>0</v>
      </c>
    </row>
    <row r="10" spans="1:34" ht="36" customHeight="1" outlineLevel="1" thickBot="1" x14ac:dyDescent="0.35">
      <c r="A10" s="147" t="s">
        <v>49</v>
      </c>
      <c r="B10" s="38" t="s">
        <v>51</v>
      </c>
      <c r="C10" s="199">
        <v>161084.84340000001</v>
      </c>
      <c r="D10" s="178">
        <v>106333.89383887997</v>
      </c>
      <c r="E10" s="162"/>
      <c r="F10" s="162"/>
      <c r="G10" s="274">
        <f t="shared" si="3"/>
        <v>0</v>
      </c>
      <c r="H10" s="12" t="e">
        <f t="shared" si="4"/>
        <v>#DIV/0!</v>
      </c>
      <c r="I10" s="214"/>
      <c r="J10" s="109"/>
      <c r="K10" s="117"/>
      <c r="L10" s="11"/>
      <c r="M10" s="11"/>
      <c r="N10" s="155"/>
      <c r="O10" s="214"/>
      <c r="P10" s="368">
        <f t="shared" si="5"/>
        <v>0</v>
      </c>
      <c r="Q10" s="274">
        <f t="shared" si="6"/>
        <v>-161084.84340000001</v>
      </c>
      <c r="R10" s="12">
        <f t="shared" si="7"/>
        <v>-1</v>
      </c>
      <c r="S10" s="274">
        <f t="shared" si="8"/>
        <v>-106333.89383887997</v>
      </c>
      <c r="T10" s="33">
        <f t="shared" si="9"/>
        <v>-1</v>
      </c>
      <c r="U10" s="570">
        <f t="shared" si="10"/>
        <v>-106333.89383887997</v>
      </c>
      <c r="V10" s="12">
        <f t="shared" si="11"/>
        <v>-1</v>
      </c>
      <c r="W10" s="169"/>
      <c r="X10" s="174"/>
      <c r="Y10" s="193">
        <f t="shared" si="12"/>
        <v>0</v>
      </c>
      <c r="Z10" s="274">
        <f t="shared" si="0"/>
        <v>-106333.89383887997</v>
      </c>
      <c r="AA10" s="12">
        <f t="shared" si="1"/>
        <v>-1</v>
      </c>
      <c r="AB10" s="16"/>
      <c r="AC10" s="24"/>
      <c r="AD10" s="25"/>
      <c r="AE10" s="25"/>
      <c r="AF10" s="25"/>
      <c r="AG10" s="42"/>
      <c r="AH10" s="23">
        <f t="shared" si="2"/>
        <v>0</v>
      </c>
    </row>
    <row r="11" spans="1:34" ht="36" customHeight="1" outlineLevel="1" x14ac:dyDescent="0.3">
      <c r="A11" s="99" t="s">
        <v>52</v>
      </c>
      <c r="B11" s="107" t="s">
        <v>53</v>
      </c>
      <c r="C11" s="200">
        <v>3588574.6277000001</v>
      </c>
      <c r="D11" s="175">
        <v>3937500</v>
      </c>
      <c r="E11" s="240"/>
      <c r="F11" s="240"/>
      <c r="G11" s="276">
        <f t="shared" si="3"/>
        <v>-3543749.9999982002</v>
      </c>
      <c r="H11" s="45">
        <f t="shared" si="4"/>
        <v>-1</v>
      </c>
      <c r="I11" s="233">
        <v>3543749.9999982002</v>
      </c>
      <c r="J11" s="128"/>
      <c r="K11" s="131"/>
      <c r="L11" s="131"/>
      <c r="M11" s="131"/>
      <c r="N11" s="281"/>
      <c r="O11" s="233"/>
      <c r="P11" s="369">
        <f t="shared" si="5"/>
        <v>3543749.9999982002</v>
      </c>
      <c r="Q11" s="276">
        <f t="shared" si="6"/>
        <v>-44824.627701799851</v>
      </c>
      <c r="R11" s="45">
        <f t="shared" si="7"/>
        <v>-1.2490928112738997E-2</v>
      </c>
      <c r="S11" s="276">
        <f t="shared" si="8"/>
        <v>-393750.00000179978</v>
      </c>
      <c r="T11" s="187">
        <f t="shared" si="9"/>
        <v>-0.10000000000045706</v>
      </c>
      <c r="U11" s="571">
        <f t="shared" si="10"/>
        <v>-393750.00000179978</v>
      </c>
      <c r="V11" s="45">
        <f t="shared" si="11"/>
        <v>-0.10000000000045706</v>
      </c>
      <c r="W11" s="222"/>
      <c r="X11" s="175"/>
      <c r="Y11" s="192">
        <f t="shared" si="12"/>
        <v>3543749.9999982002</v>
      </c>
      <c r="Z11" s="273">
        <f t="shared" si="0"/>
        <v>-393750.00000179978</v>
      </c>
      <c r="AA11" s="9">
        <f t="shared" si="1"/>
        <v>-0.10000000000045706</v>
      </c>
      <c r="AB11" s="16"/>
      <c r="AC11" s="51"/>
      <c r="AD11" s="13"/>
      <c r="AE11" s="13"/>
      <c r="AF11" s="131"/>
      <c r="AG11" s="131"/>
      <c r="AH11" s="129">
        <f t="shared" si="2"/>
        <v>0</v>
      </c>
    </row>
    <row r="12" spans="1:34" ht="36" customHeight="1" outlineLevel="1" x14ac:dyDescent="0.3">
      <c r="A12" s="37" t="s">
        <v>52</v>
      </c>
      <c r="B12" s="105" t="s">
        <v>54</v>
      </c>
      <c r="C12" s="201">
        <v>5758588.7939999998</v>
      </c>
      <c r="D12" s="176">
        <v>5679823.6496372661</v>
      </c>
      <c r="E12" s="161"/>
      <c r="F12" s="161"/>
      <c r="G12" s="230">
        <f t="shared" si="3"/>
        <v>0</v>
      </c>
      <c r="H12" s="10" t="e">
        <f t="shared" si="4"/>
        <v>#DIV/0!</v>
      </c>
      <c r="I12" s="212"/>
      <c r="J12" s="19"/>
      <c r="K12" s="17"/>
      <c r="L12" s="17"/>
      <c r="M12" s="17"/>
      <c r="N12" s="134"/>
      <c r="O12" s="212"/>
      <c r="P12" s="366">
        <f t="shared" si="5"/>
        <v>0</v>
      </c>
      <c r="Q12" s="230">
        <f t="shared" si="6"/>
        <v>-5758588.7939999998</v>
      </c>
      <c r="R12" s="10">
        <f t="shared" si="7"/>
        <v>-1</v>
      </c>
      <c r="S12" s="230">
        <f t="shared" si="8"/>
        <v>-5679823.6496372661</v>
      </c>
      <c r="T12" s="32">
        <f t="shared" si="9"/>
        <v>-1</v>
      </c>
      <c r="U12" s="569">
        <f t="shared" si="10"/>
        <v>-5679823.6496372661</v>
      </c>
      <c r="V12" s="10">
        <f t="shared" si="11"/>
        <v>-1</v>
      </c>
      <c r="W12" s="167"/>
      <c r="X12" s="176"/>
      <c r="Y12" s="181">
        <f t="shared" si="12"/>
        <v>0</v>
      </c>
      <c r="Z12" s="230">
        <f t="shared" si="0"/>
        <v>-5679823.6496372661</v>
      </c>
      <c r="AA12" s="10">
        <f t="shared" si="1"/>
        <v>-1</v>
      </c>
      <c r="AB12" s="16"/>
      <c r="AC12" s="106"/>
      <c r="AD12" s="17"/>
      <c r="AE12" s="17"/>
      <c r="AF12" s="17"/>
      <c r="AG12" s="17"/>
      <c r="AH12" s="22">
        <f t="shared" si="2"/>
        <v>0</v>
      </c>
    </row>
    <row r="13" spans="1:34" ht="36" customHeight="1" outlineLevel="1" x14ac:dyDescent="0.3">
      <c r="A13" s="37" t="s">
        <v>52</v>
      </c>
      <c r="B13" s="105" t="s">
        <v>55</v>
      </c>
      <c r="C13" s="202">
        <v>10039.7898</v>
      </c>
      <c r="D13" s="177">
        <v>69568.009557084879</v>
      </c>
      <c r="E13" s="184"/>
      <c r="F13" s="184"/>
      <c r="G13" s="230">
        <f t="shared" si="3"/>
        <v>0</v>
      </c>
      <c r="H13" s="10" t="e">
        <f t="shared" si="4"/>
        <v>#DIV/0!</v>
      </c>
      <c r="I13" s="213"/>
      <c r="J13" s="19"/>
      <c r="K13" s="17"/>
      <c r="L13" s="17"/>
      <c r="M13" s="17"/>
      <c r="N13" s="134"/>
      <c r="O13" s="213"/>
      <c r="P13" s="367">
        <f t="shared" si="5"/>
        <v>0</v>
      </c>
      <c r="Q13" s="230">
        <f t="shared" si="6"/>
        <v>-10039.7898</v>
      </c>
      <c r="R13" s="10">
        <f t="shared" si="7"/>
        <v>-1</v>
      </c>
      <c r="S13" s="230">
        <f t="shared" si="8"/>
        <v>-69568.009557084879</v>
      </c>
      <c r="T13" s="32">
        <f t="shared" si="9"/>
        <v>-1</v>
      </c>
      <c r="U13" s="569">
        <f t="shared" si="10"/>
        <v>-69568.009557084879</v>
      </c>
      <c r="V13" s="10">
        <f t="shared" si="11"/>
        <v>-1</v>
      </c>
      <c r="W13" s="168"/>
      <c r="X13" s="177"/>
      <c r="Y13" s="181">
        <f t="shared" si="12"/>
        <v>0</v>
      </c>
      <c r="Z13" s="230">
        <f t="shared" si="0"/>
        <v>-69568.009557084879</v>
      </c>
      <c r="AA13" s="10">
        <f t="shared" si="1"/>
        <v>-1</v>
      </c>
      <c r="AB13" s="16"/>
      <c r="AC13" s="120"/>
      <c r="AD13" s="27"/>
      <c r="AE13" s="27"/>
      <c r="AF13" s="27"/>
      <c r="AG13" s="132"/>
      <c r="AH13" s="115">
        <f t="shared" si="2"/>
        <v>0</v>
      </c>
    </row>
    <row r="14" spans="1:34" ht="36" customHeight="1" outlineLevel="1" thickBot="1" x14ac:dyDescent="0.35">
      <c r="A14" s="38" t="s">
        <v>52</v>
      </c>
      <c r="B14" s="90" t="s">
        <v>56</v>
      </c>
      <c r="C14" s="203">
        <v>0</v>
      </c>
      <c r="D14" s="178">
        <v>0</v>
      </c>
      <c r="E14" s="162"/>
      <c r="F14" s="162"/>
      <c r="G14" s="274">
        <f t="shared" si="3"/>
        <v>0</v>
      </c>
      <c r="H14" s="12" t="e">
        <f t="shared" si="4"/>
        <v>#DIV/0!</v>
      </c>
      <c r="I14" s="214"/>
      <c r="J14" s="121"/>
      <c r="K14" s="117"/>
      <c r="L14" s="117"/>
      <c r="M14" s="117"/>
      <c r="N14" s="136"/>
      <c r="O14" s="214"/>
      <c r="P14" s="368">
        <f t="shared" si="5"/>
        <v>0</v>
      </c>
      <c r="Q14" s="274">
        <f t="shared" si="6"/>
        <v>0</v>
      </c>
      <c r="R14" s="12" t="e">
        <f t="shared" si="7"/>
        <v>#DIV/0!</v>
      </c>
      <c r="S14" s="274">
        <f t="shared" si="8"/>
        <v>0</v>
      </c>
      <c r="T14" s="33" t="e">
        <f t="shared" si="9"/>
        <v>#DIV/0!</v>
      </c>
      <c r="U14" s="570">
        <f t="shared" si="10"/>
        <v>0</v>
      </c>
      <c r="V14" s="12" t="e">
        <f t="shared" si="11"/>
        <v>#DIV/0!</v>
      </c>
      <c r="W14" s="169"/>
      <c r="X14" s="178"/>
      <c r="Y14" s="193">
        <f t="shared" si="12"/>
        <v>0</v>
      </c>
      <c r="Z14" s="274">
        <f t="shared" si="0"/>
        <v>0</v>
      </c>
      <c r="AA14" s="12" t="e">
        <f t="shared" si="1"/>
        <v>#DIV/0!</v>
      </c>
      <c r="AB14" s="16"/>
      <c r="AC14" s="121"/>
      <c r="AD14" s="117"/>
      <c r="AE14" s="117"/>
      <c r="AF14" s="117"/>
      <c r="AG14" s="118"/>
      <c r="AH14" s="119">
        <f t="shared" si="2"/>
        <v>0</v>
      </c>
    </row>
    <row r="15" spans="1:34" ht="36" customHeight="1" outlineLevel="1" x14ac:dyDescent="0.3">
      <c r="A15" s="99" t="s">
        <v>57</v>
      </c>
      <c r="B15" s="107" t="s">
        <v>58</v>
      </c>
      <c r="C15" s="200">
        <v>207996.58069999999</v>
      </c>
      <c r="D15" s="175">
        <v>249903.52311611618</v>
      </c>
      <c r="E15" s="160"/>
      <c r="F15" s="160"/>
      <c r="G15" s="276">
        <f t="shared" si="3"/>
        <v>-262398.69925395004</v>
      </c>
      <c r="H15" s="45">
        <f t="shared" si="4"/>
        <v>-1</v>
      </c>
      <c r="I15" s="233">
        <v>262398.69925395004</v>
      </c>
      <c r="J15" s="26"/>
      <c r="K15" s="27"/>
      <c r="L15" s="27"/>
      <c r="M15" s="27"/>
      <c r="N15" s="135"/>
      <c r="O15" s="233"/>
      <c r="P15" s="369">
        <f t="shared" si="5"/>
        <v>262398.69925395004</v>
      </c>
      <c r="Q15" s="276">
        <f t="shared" si="6"/>
        <v>54402.118553950044</v>
      </c>
      <c r="R15" s="45">
        <f t="shared" si="7"/>
        <v>0.26155294654778927</v>
      </c>
      <c r="S15" s="276">
        <f t="shared" si="8"/>
        <v>12495.176137833856</v>
      </c>
      <c r="T15" s="187">
        <f t="shared" si="9"/>
        <v>4.999999992808446E-2</v>
      </c>
      <c r="U15" s="571">
        <f t="shared" si="10"/>
        <v>12495.176137833856</v>
      </c>
      <c r="V15" s="45">
        <f t="shared" si="11"/>
        <v>4.999999992808446E-2</v>
      </c>
      <c r="W15" s="222"/>
      <c r="X15" s="175"/>
      <c r="Y15" s="192">
        <f t="shared" si="12"/>
        <v>262398.69925395004</v>
      </c>
      <c r="Z15" s="276">
        <f t="shared" si="0"/>
        <v>12495.176137833856</v>
      </c>
      <c r="AA15" s="45">
        <f t="shared" si="1"/>
        <v>4.999999992808446E-2</v>
      </c>
      <c r="AB15" s="16"/>
      <c r="AC15" s="128"/>
      <c r="AD15" s="8"/>
      <c r="AE15" s="8"/>
      <c r="AF15" s="8"/>
      <c r="AG15" s="8"/>
      <c r="AH15" s="129">
        <f t="shared" si="2"/>
        <v>0</v>
      </c>
    </row>
    <row r="16" spans="1:34" ht="36" customHeight="1" outlineLevel="1" thickBot="1" x14ac:dyDescent="0.35">
      <c r="A16" s="95" t="s">
        <v>57</v>
      </c>
      <c r="B16" s="111" t="s">
        <v>59</v>
      </c>
      <c r="C16" s="204">
        <v>779691.97730000003</v>
      </c>
      <c r="D16" s="179">
        <v>898831.43251029437</v>
      </c>
      <c r="E16" s="242"/>
      <c r="F16" s="242"/>
      <c r="G16" s="274">
        <f t="shared" si="3"/>
        <v>0</v>
      </c>
      <c r="H16" s="12" t="e">
        <f t="shared" si="4"/>
        <v>#DIV/0!</v>
      </c>
      <c r="I16" s="234"/>
      <c r="J16" s="19"/>
      <c r="K16" s="17"/>
      <c r="L16" s="17"/>
      <c r="M16" s="17"/>
      <c r="N16" s="134"/>
      <c r="O16" s="234"/>
      <c r="P16" s="370">
        <f t="shared" si="5"/>
        <v>0</v>
      </c>
      <c r="Q16" s="274">
        <f t="shared" si="6"/>
        <v>-779691.97730000003</v>
      </c>
      <c r="R16" s="12">
        <f t="shared" si="7"/>
        <v>-1</v>
      </c>
      <c r="S16" s="274">
        <f t="shared" si="8"/>
        <v>-898831.43251029437</v>
      </c>
      <c r="T16" s="33">
        <f t="shared" si="9"/>
        <v>-1</v>
      </c>
      <c r="U16" s="570">
        <f t="shared" si="10"/>
        <v>-898831.43251029437</v>
      </c>
      <c r="V16" s="12">
        <f t="shared" si="11"/>
        <v>-1</v>
      </c>
      <c r="W16" s="241"/>
      <c r="X16" s="179"/>
      <c r="Y16" s="181">
        <f t="shared" si="12"/>
        <v>0</v>
      </c>
      <c r="Z16" s="295">
        <f t="shared" si="0"/>
        <v>-898831.43251029437</v>
      </c>
      <c r="AA16" s="47">
        <f t="shared" si="1"/>
        <v>-1</v>
      </c>
      <c r="AB16" s="16"/>
      <c r="AC16" s="121"/>
      <c r="AD16" s="11"/>
      <c r="AE16" s="11"/>
      <c r="AF16" s="11"/>
      <c r="AG16" s="11"/>
      <c r="AH16" s="119">
        <f t="shared" si="2"/>
        <v>0</v>
      </c>
    </row>
    <row r="17" spans="1:37" ht="36" customHeight="1" thickBot="1" x14ac:dyDescent="0.35">
      <c r="A17" s="891" t="s">
        <v>200</v>
      </c>
      <c r="B17" s="902"/>
      <c r="C17" s="164">
        <f>SUM(C5:C16)</f>
        <v>11184226.301999999</v>
      </c>
      <c r="D17" s="191">
        <f>SUM(D5:D16)</f>
        <v>11578174.001167962</v>
      </c>
      <c r="E17" s="164">
        <f>SUM(E5:E16)</f>
        <v>0</v>
      </c>
      <c r="F17" s="164">
        <f>SUM(F5:F16)</f>
        <v>0</v>
      </c>
      <c r="G17" s="291">
        <f t="shared" si="3"/>
        <v>-4117873.0423208503</v>
      </c>
      <c r="H17" s="292">
        <f t="shared" si="4"/>
        <v>-1</v>
      </c>
      <c r="I17" s="215">
        <f>SUM(I5:I16)</f>
        <v>4117873.0423208503</v>
      </c>
      <c r="J17" s="28"/>
      <c r="K17" s="7"/>
      <c r="L17" s="7"/>
      <c r="M17" s="7"/>
      <c r="N17" s="53"/>
      <c r="O17" s="215">
        <f>SUM(O5:O16)</f>
        <v>0</v>
      </c>
      <c r="P17" s="381">
        <f>I17-O17</f>
        <v>4117873.0423208503</v>
      </c>
      <c r="Q17" s="277">
        <f t="shared" si="6"/>
        <v>-7066353.2596791489</v>
      </c>
      <c r="R17" s="152">
        <f t="shared" si="7"/>
        <v>-0.63181422378904484</v>
      </c>
      <c r="S17" s="277">
        <f t="shared" si="8"/>
        <v>-7460300.958847112</v>
      </c>
      <c r="T17" s="226">
        <f t="shared" si="9"/>
        <v>-0.64434175527976567</v>
      </c>
      <c r="U17" s="564">
        <f>P17-D17</f>
        <v>-7460300.958847112</v>
      </c>
      <c r="V17" s="558">
        <f t="shared" si="11"/>
        <v>-0.64434175527976567</v>
      </c>
      <c r="W17" s="35"/>
      <c r="X17" s="165">
        <f>SUM(X5:X16)</f>
        <v>0</v>
      </c>
      <c r="Y17" s="165">
        <f t="shared" si="12"/>
        <v>4117873.0423208503</v>
      </c>
      <c r="Z17" s="291">
        <f t="shared" si="0"/>
        <v>-7460300.958847112</v>
      </c>
      <c r="AA17" s="292">
        <f t="shared" si="1"/>
        <v>-0.64434175527976567</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640249.49910000002</v>
      </c>
      <c r="D18" s="205">
        <v>693732.99999999977</v>
      </c>
      <c r="E18" s="196"/>
      <c r="F18" s="183"/>
      <c r="G18" s="273">
        <f t="shared" si="3"/>
        <v>0</v>
      </c>
      <c r="H18" s="9" t="e">
        <f t="shared" si="4"/>
        <v>#DIV/0!</v>
      </c>
      <c r="I18" s="211"/>
      <c r="J18" s="51"/>
      <c r="K18" s="131"/>
      <c r="L18" s="8"/>
      <c r="M18" s="8"/>
      <c r="N18" s="153"/>
      <c r="O18" s="216"/>
      <c r="P18" s="374">
        <f t="shared" si="5"/>
        <v>0</v>
      </c>
      <c r="Q18" s="273">
        <f t="shared" si="6"/>
        <v>-640249.49910000002</v>
      </c>
      <c r="R18" s="9">
        <f t="shared" si="7"/>
        <v>-1</v>
      </c>
      <c r="S18" s="273">
        <f t="shared" si="8"/>
        <v>-693732.99999999977</v>
      </c>
      <c r="T18" s="31">
        <f t="shared" si="9"/>
        <v>-1</v>
      </c>
      <c r="U18" s="568">
        <f t="shared" si="10"/>
        <v>-693732.99999999977</v>
      </c>
      <c r="V18" s="9">
        <f t="shared" si="11"/>
        <v>-1</v>
      </c>
      <c r="W18" s="166"/>
      <c r="X18" s="171"/>
      <c r="Y18" s="181">
        <f t="shared" si="12"/>
        <v>0</v>
      </c>
      <c r="Z18" s="273">
        <f t="shared" si="0"/>
        <v>-693732.99999999977</v>
      </c>
      <c r="AA18" s="9">
        <f t="shared" si="1"/>
        <v>-1</v>
      </c>
      <c r="AB18" s="16"/>
      <c r="AC18" s="128"/>
      <c r="AD18" s="131"/>
      <c r="AE18" s="131"/>
      <c r="AF18" s="131"/>
      <c r="AG18" s="52"/>
      <c r="AH18" s="129">
        <f t="shared" ref="AH18:AH37" si="14">SUM(AC18:AG18)</f>
        <v>0</v>
      </c>
    </row>
    <row r="19" spans="1:37" ht="36" customHeight="1" outlineLevel="1" x14ac:dyDescent="0.3">
      <c r="A19" s="140" t="s">
        <v>49</v>
      </c>
      <c r="B19" s="37" t="s">
        <v>61</v>
      </c>
      <c r="C19" s="181">
        <v>319056.26949999999</v>
      </c>
      <c r="D19" s="170">
        <v>0</v>
      </c>
      <c r="E19" s="176"/>
      <c r="F19" s="161"/>
      <c r="G19" s="230">
        <f t="shared" si="3"/>
        <v>0</v>
      </c>
      <c r="H19" s="10" t="e">
        <f t="shared" si="4"/>
        <v>#DIV/0!</v>
      </c>
      <c r="I19" s="212"/>
      <c r="J19" s="98"/>
      <c r="K19" s="17"/>
      <c r="L19" s="3"/>
      <c r="M19" s="3"/>
      <c r="N19" s="133"/>
      <c r="O19" s="212"/>
      <c r="P19" s="366">
        <f t="shared" si="5"/>
        <v>0</v>
      </c>
      <c r="Q19" s="230">
        <f t="shared" si="6"/>
        <v>-319056.26949999999</v>
      </c>
      <c r="R19" s="10">
        <f t="shared" si="7"/>
        <v>-1</v>
      </c>
      <c r="S19" s="230">
        <f t="shared" si="8"/>
        <v>0</v>
      </c>
      <c r="T19" s="32" t="e">
        <f t="shared" si="9"/>
        <v>#DIV/0!</v>
      </c>
      <c r="U19" s="569">
        <f t="shared" si="10"/>
        <v>0</v>
      </c>
      <c r="V19" s="10" t="e">
        <f t="shared" si="11"/>
        <v>#DIV/0!</v>
      </c>
      <c r="W19" s="167"/>
      <c r="X19" s="172"/>
      <c r="Y19" s="181">
        <f t="shared" si="12"/>
        <v>0</v>
      </c>
      <c r="Z19" s="230">
        <f t="shared" si="0"/>
        <v>0</v>
      </c>
      <c r="AA19" s="10" t="e">
        <f t="shared" si="1"/>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v>0</v>
      </c>
      <c r="E20" s="176"/>
      <c r="F20" s="161"/>
      <c r="G20" s="230">
        <f t="shared" si="3"/>
        <v>0</v>
      </c>
      <c r="H20" s="10" t="e">
        <f t="shared" si="4"/>
        <v>#DIV/0!</v>
      </c>
      <c r="I20" s="212"/>
      <c r="J20" s="98"/>
      <c r="K20" s="17"/>
      <c r="L20" s="3"/>
      <c r="M20" s="3"/>
      <c r="N20" s="133"/>
      <c r="O20" s="212"/>
      <c r="P20" s="366">
        <f t="shared" si="5"/>
        <v>0</v>
      </c>
      <c r="Q20" s="230">
        <f t="shared" si="6"/>
        <v>0</v>
      </c>
      <c r="R20" s="10" t="e">
        <f t="shared" si="7"/>
        <v>#DIV/0!</v>
      </c>
      <c r="S20" s="230">
        <f t="shared" si="8"/>
        <v>0</v>
      </c>
      <c r="T20" s="32" t="e">
        <f t="shared" si="9"/>
        <v>#DIV/0!</v>
      </c>
      <c r="U20" s="569">
        <f t="shared" si="10"/>
        <v>0</v>
      </c>
      <c r="V20" s="10" t="e">
        <f t="shared" si="11"/>
        <v>#DIV/0!</v>
      </c>
      <c r="W20" s="167"/>
      <c r="X20" s="172"/>
      <c r="Y20" s="181">
        <f t="shared" si="12"/>
        <v>0</v>
      </c>
      <c r="Z20" s="230">
        <f t="shared" si="0"/>
        <v>0</v>
      </c>
      <c r="AA20" s="10" t="e">
        <f t="shared" si="1"/>
        <v>#DIV/0!</v>
      </c>
      <c r="AB20" s="16"/>
      <c r="AC20" s="19"/>
      <c r="AD20" s="17"/>
      <c r="AE20" s="17"/>
      <c r="AF20" s="17"/>
      <c r="AG20" s="41"/>
      <c r="AH20" s="18">
        <f t="shared" si="14"/>
        <v>0</v>
      </c>
    </row>
    <row r="21" spans="1:37" ht="36" customHeight="1" outlineLevel="1" x14ac:dyDescent="0.3">
      <c r="A21" s="140" t="s">
        <v>46</v>
      </c>
      <c r="B21" s="37" t="s">
        <v>64</v>
      </c>
      <c r="C21" s="181">
        <v>50079.188399999999</v>
      </c>
      <c r="D21" s="170">
        <v>23176.333076408529</v>
      </c>
      <c r="E21" s="176"/>
      <c r="F21" s="161"/>
      <c r="G21" s="230">
        <f t="shared" si="3"/>
        <v>0</v>
      </c>
      <c r="H21" s="10" t="e">
        <f t="shared" si="4"/>
        <v>#DIV/0!</v>
      </c>
      <c r="I21" s="212"/>
      <c r="J21" s="98"/>
      <c r="K21" s="17"/>
      <c r="L21" s="3"/>
      <c r="M21" s="3"/>
      <c r="N21" s="133"/>
      <c r="O21" s="212"/>
      <c r="P21" s="366">
        <f t="shared" si="5"/>
        <v>0</v>
      </c>
      <c r="Q21" s="230">
        <f t="shared" si="6"/>
        <v>-50079.188399999999</v>
      </c>
      <c r="R21" s="10">
        <f t="shared" si="7"/>
        <v>-1</v>
      </c>
      <c r="S21" s="230">
        <f t="shared" si="8"/>
        <v>-23176.333076408529</v>
      </c>
      <c r="T21" s="32">
        <f t="shared" si="9"/>
        <v>-1</v>
      </c>
      <c r="U21" s="569">
        <f t="shared" si="10"/>
        <v>-23176.333076408529</v>
      </c>
      <c r="V21" s="10">
        <f t="shared" si="11"/>
        <v>-1</v>
      </c>
      <c r="W21" s="167"/>
      <c r="X21" s="172"/>
      <c r="Y21" s="181">
        <f t="shared" si="12"/>
        <v>0</v>
      </c>
      <c r="Z21" s="230">
        <f t="shared" si="0"/>
        <v>-23176.333076408529</v>
      </c>
      <c r="AA21" s="10">
        <f t="shared" si="1"/>
        <v>-1</v>
      </c>
      <c r="AB21" s="16"/>
      <c r="AC21" s="19"/>
      <c r="AD21" s="17"/>
      <c r="AE21" s="17"/>
      <c r="AF21" s="17"/>
      <c r="AG21" s="41"/>
      <c r="AH21" s="18">
        <f t="shared" si="14"/>
        <v>0</v>
      </c>
    </row>
    <row r="22" spans="1:37" ht="36" customHeight="1" outlineLevel="1" x14ac:dyDescent="0.3">
      <c r="A22" s="140" t="s">
        <v>34</v>
      </c>
      <c r="B22" s="37" t="s">
        <v>65</v>
      </c>
      <c r="C22" s="181">
        <v>32269.209699999999</v>
      </c>
      <c r="D22" s="170">
        <v>54169.021973725794</v>
      </c>
      <c r="E22" s="176"/>
      <c r="F22" s="161"/>
      <c r="G22" s="230">
        <f t="shared" si="3"/>
        <v>0</v>
      </c>
      <c r="H22" s="10" t="e">
        <f t="shared" si="4"/>
        <v>#DIV/0!</v>
      </c>
      <c r="I22" s="212"/>
      <c r="J22" s="98"/>
      <c r="K22" s="17"/>
      <c r="L22" s="3"/>
      <c r="M22" s="3"/>
      <c r="N22" s="133"/>
      <c r="O22" s="212"/>
      <c r="P22" s="366">
        <f t="shared" si="5"/>
        <v>0</v>
      </c>
      <c r="Q22" s="230">
        <f t="shared" si="6"/>
        <v>-32269.209699999999</v>
      </c>
      <c r="R22" s="10">
        <f t="shared" si="7"/>
        <v>-1</v>
      </c>
      <c r="S22" s="230">
        <f t="shared" si="8"/>
        <v>-54169.021973725794</v>
      </c>
      <c r="T22" s="32">
        <f t="shared" si="9"/>
        <v>-1</v>
      </c>
      <c r="U22" s="569">
        <f t="shared" si="10"/>
        <v>-54169.021973725794</v>
      </c>
      <c r="V22" s="10">
        <f t="shared" si="11"/>
        <v>-1</v>
      </c>
      <c r="W22" s="167"/>
      <c r="X22" s="172"/>
      <c r="Y22" s="181">
        <f t="shared" si="12"/>
        <v>0</v>
      </c>
      <c r="Z22" s="230">
        <f t="shared" si="0"/>
        <v>-54169.021973725794</v>
      </c>
      <c r="AA22" s="10">
        <f t="shared" si="1"/>
        <v>-1</v>
      </c>
      <c r="AB22" s="16"/>
      <c r="AC22" s="19"/>
      <c r="AD22" s="17"/>
      <c r="AE22" s="17"/>
      <c r="AF22" s="17"/>
      <c r="AG22" s="41"/>
      <c r="AH22" s="18">
        <f t="shared" si="14"/>
        <v>0</v>
      </c>
    </row>
    <row r="23" spans="1:37" ht="36" customHeight="1" outlineLevel="1" thickBot="1" x14ac:dyDescent="0.35">
      <c r="A23" s="37" t="s">
        <v>34</v>
      </c>
      <c r="B23" s="37" t="s">
        <v>66</v>
      </c>
      <c r="C23" s="181">
        <v>406914.59139999998</v>
      </c>
      <c r="D23" s="170">
        <v>525140.35237939097</v>
      </c>
      <c r="E23" s="176"/>
      <c r="F23" s="161"/>
      <c r="G23" s="230">
        <f t="shared" si="3"/>
        <v>0</v>
      </c>
      <c r="H23" s="10" t="e">
        <f t="shared" si="4"/>
        <v>#DIV/0!</v>
      </c>
      <c r="I23" s="212"/>
      <c r="J23" s="109"/>
      <c r="K23" s="117"/>
      <c r="L23" s="11"/>
      <c r="M23" s="11"/>
      <c r="N23" s="155"/>
      <c r="O23" s="212"/>
      <c r="P23" s="366">
        <f t="shared" si="5"/>
        <v>0</v>
      </c>
      <c r="Q23" s="230">
        <f t="shared" si="6"/>
        <v>-406914.59139999998</v>
      </c>
      <c r="R23" s="10">
        <f t="shared" si="7"/>
        <v>-1</v>
      </c>
      <c r="S23" s="230">
        <f t="shared" si="8"/>
        <v>-525140.35237939097</v>
      </c>
      <c r="T23" s="32">
        <f t="shared" si="9"/>
        <v>-1</v>
      </c>
      <c r="U23" s="569">
        <f t="shared" si="10"/>
        <v>-525140.35237939097</v>
      </c>
      <c r="V23" s="10">
        <f t="shared" si="11"/>
        <v>-1</v>
      </c>
      <c r="W23" s="167"/>
      <c r="X23" s="172"/>
      <c r="Y23" s="181">
        <f t="shared" si="12"/>
        <v>0</v>
      </c>
      <c r="Z23" s="230">
        <f t="shared" si="0"/>
        <v>-525140.35237939097</v>
      </c>
      <c r="AA23" s="10">
        <f t="shared" si="1"/>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3"/>
        <v>0</v>
      </c>
      <c r="H24" s="96" t="e">
        <f t="shared" si="4"/>
        <v>#DIV/0!</v>
      </c>
      <c r="I24" s="296"/>
      <c r="J24" s="109"/>
      <c r="K24" s="117"/>
      <c r="L24" s="11"/>
      <c r="M24" s="11"/>
      <c r="N24" s="155"/>
      <c r="O24" s="296"/>
      <c r="P24" s="372">
        <f t="shared" si="5"/>
        <v>0</v>
      </c>
      <c r="Q24" s="274">
        <f t="shared" si="6"/>
        <v>0</v>
      </c>
      <c r="R24" s="12" t="e">
        <f t="shared" si="7"/>
        <v>#DIV/0!</v>
      </c>
      <c r="S24" s="274">
        <f t="shared" si="8"/>
        <v>0</v>
      </c>
      <c r="T24" s="33" t="e">
        <f t="shared" si="9"/>
        <v>#DIV/0!</v>
      </c>
      <c r="U24" s="570">
        <f t="shared" si="10"/>
        <v>0</v>
      </c>
      <c r="V24" s="12" t="e">
        <f t="shared" si="11"/>
        <v>#DIV/0!</v>
      </c>
      <c r="W24" s="232"/>
      <c r="X24" s="297"/>
      <c r="Y24" s="194">
        <f t="shared" si="12"/>
        <v>0</v>
      </c>
      <c r="Z24" s="277">
        <f t="shared" si="0"/>
        <v>0</v>
      </c>
      <c r="AA24" s="96" t="e">
        <f t="shared" si="1"/>
        <v>#DIV/0!</v>
      </c>
      <c r="AB24" s="16"/>
      <c r="AC24" s="186"/>
      <c r="AD24" s="123"/>
      <c r="AE24" s="123"/>
      <c r="AF24" s="123"/>
      <c r="AG24" s="124"/>
      <c r="AH24" s="122">
        <f t="shared" si="14"/>
        <v>0</v>
      </c>
    </row>
    <row r="25" spans="1:37" ht="36" customHeight="1" outlineLevel="1" x14ac:dyDescent="0.3">
      <c r="A25" s="140" t="s">
        <v>69</v>
      </c>
      <c r="B25" s="144" t="s">
        <v>70</v>
      </c>
      <c r="C25" s="201">
        <v>323964.3358</v>
      </c>
      <c r="D25" s="181">
        <v>358326.92371478345</v>
      </c>
      <c r="E25" s="237"/>
      <c r="F25" s="314"/>
      <c r="G25" s="230">
        <f>E25-I25</f>
        <v>0</v>
      </c>
      <c r="H25" s="10" t="e">
        <f>E25/I25-1</f>
        <v>#DIV/0!</v>
      </c>
      <c r="I25" s="218"/>
      <c r="J25" s="19"/>
      <c r="K25" s="17"/>
      <c r="L25" s="17"/>
      <c r="M25" s="17"/>
      <c r="N25" s="134"/>
      <c r="O25" s="243"/>
      <c r="P25" s="383">
        <f t="shared" si="5"/>
        <v>0</v>
      </c>
      <c r="Q25" s="276">
        <f t="shared" si="6"/>
        <v>-323964.3358</v>
      </c>
      <c r="R25" s="45">
        <f t="shared" si="7"/>
        <v>-1</v>
      </c>
      <c r="S25" s="276">
        <f t="shared" si="8"/>
        <v>-358326.92371478345</v>
      </c>
      <c r="T25" s="187">
        <f t="shared" si="9"/>
        <v>-1</v>
      </c>
      <c r="U25" s="571">
        <f t="shared" si="10"/>
        <v>-358326.92371478345</v>
      </c>
      <c r="V25" s="45">
        <f t="shared" si="11"/>
        <v>-1</v>
      </c>
      <c r="W25" s="167"/>
      <c r="X25" s="181"/>
      <c r="Y25" s="181">
        <f t="shared" si="12"/>
        <v>0</v>
      </c>
      <c r="Z25" s="273">
        <f t="shared" si="0"/>
        <v>-358326.92371478345</v>
      </c>
      <c r="AA25" s="9">
        <f t="shared" si="1"/>
        <v>-1</v>
      </c>
      <c r="AB25" s="16"/>
      <c r="AC25" s="313"/>
      <c r="AD25" s="131"/>
      <c r="AE25" s="8"/>
      <c r="AF25" s="13"/>
      <c r="AG25" s="34"/>
      <c r="AH25" s="129">
        <f t="shared" si="14"/>
        <v>0</v>
      </c>
    </row>
    <row r="26" spans="1:37" ht="36" customHeight="1" outlineLevel="1" x14ac:dyDescent="0.3">
      <c r="A26" s="141" t="s">
        <v>52</v>
      </c>
      <c r="B26" s="143" t="s">
        <v>205</v>
      </c>
      <c r="C26" s="200">
        <v>7467551.3806999996</v>
      </c>
      <c r="D26" s="180">
        <v>7821176.3901587874</v>
      </c>
      <c r="E26" s="237"/>
      <c r="F26" s="240"/>
      <c r="G26" s="276">
        <f t="shared" si="3"/>
        <v>0</v>
      </c>
      <c r="H26" s="45" t="e">
        <f t="shared" si="4"/>
        <v>#DIV/0!</v>
      </c>
      <c r="I26" s="218"/>
      <c r="J26" s="19"/>
      <c r="K26" s="17"/>
      <c r="L26" s="17"/>
      <c r="M26" s="17"/>
      <c r="N26" s="134"/>
      <c r="O26" s="218"/>
      <c r="P26" s="218">
        <f t="shared" si="5"/>
        <v>0</v>
      </c>
      <c r="Q26" s="276">
        <f t="shared" si="6"/>
        <v>-7467551.3806999996</v>
      </c>
      <c r="R26" s="45">
        <f t="shared" si="7"/>
        <v>-1</v>
      </c>
      <c r="S26" s="276">
        <f t="shared" si="8"/>
        <v>-7821176.3901587874</v>
      </c>
      <c r="T26" s="187">
        <f t="shared" si="9"/>
        <v>-1</v>
      </c>
      <c r="U26" s="571">
        <f t="shared" si="10"/>
        <v>-7821176.3901587874</v>
      </c>
      <c r="V26" s="45">
        <f t="shared" si="11"/>
        <v>-1</v>
      </c>
      <c r="W26" s="222"/>
      <c r="X26" s="180"/>
      <c r="Y26" s="181">
        <f t="shared" si="12"/>
        <v>0</v>
      </c>
      <c r="Z26" s="276">
        <f t="shared" si="0"/>
        <v>-7821176.3901587874</v>
      </c>
      <c r="AA26" s="45">
        <f t="shared" si="1"/>
        <v>-1</v>
      </c>
      <c r="AB26" s="16"/>
      <c r="AC26" s="26"/>
      <c r="AD26" s="27"/>
      <c r="AE26" s="27"/>
      <c r="AF26" s="27"/>
      <c r="AG26" s="43"/>
      <c r="AH26" s="22">
        <f t="shared" si="14"/>
        <v>0</v>
      </c>
    </row>
    <row r="27" spans="1:37" ht="36" customHeight="1" outlineLevel="1" x14ac:dyDescent="0.3">
      <c r="A27" s="140" t="s">
        <v>52</v>
      </c>
      <c r="B27" s="144" t="s">
        <v>72</v>
      </c>
      <c r="C27" s="201">
        <v>2646192.8613</v>
      </c>
      <c r="D27" s="181">
        <v>1280163.8618072518</v>
      </c>
      <c r="E27" s="181"/>
      <c r="F27" s="201"/>
      <c r="G27" s="230">
        <f t="shared" si="3"/>
        <v>0</v>
      </c>
      <c r="H27" s="10" t="e">
        <f t="shared" si="4"/>
        <v>#DIV/0!</v>
      </c>
      <c r="I27" s="217"/>
      <c r="J27" s="19"/>
      <c r="K27" s="17"/>
      <c r="L27" s="17"/>
      <c r="M27" s="17"/>
      <c r="N27" s="134"/>
      <c r="O27" s="239"/>
      <c r="P27" s="239">
        <f t="shared" si="5"/>
        <v>0</v>
      </c>
      <c r="Q27" s="230">
        <f t="shared" si="6"/>
        <v>-2646192.8613</v>
      </c>
      <c r="R27" s="10">
        <f t="shared" si="7"/>
        <v>-1</v>
      </c>
      <c r="S27" s="230">
        <f t="shared" si="8"/>
        <v>-1280163.8618072518</v>
      </c>
      <c r="T27" s="32">
        <f t="shared" si="9"/>
        <v>-1</v>
      </c>
      <c r="U27" s="569">
        <f t="shared" si="10"/>
        <v>-1280163.8618072518</v>
      </c>
      <c r="V27" s="10">
        <f t="shared" si="11"/>
        <v>-1</v>
      </c>
      <c r="W27" s="222"/>
      <c r="X27" s="181"/>
      <c r="Y27" s="181">
        <f t="shared" si="12"/>
        <v>0</v>
      </c>
      <c r="Z27" s="230">
        <f t="shared" si="0"/>
        <v>-1280163.8618072518</v>
      </c>
      <c r="AA27" s="10">
        <f t="shared" si="1"/>
        <v>-1</v>
      </c>
      <c r="AB27" s="16"/>
      <c r="AC27" s="50"/>
      <c r="AD27" s="17"/>
      <c r="AE27" s="17"/>
      <c r="AF27" s="14"/>
      <c r="AG27" s="41"/>
      <c r="AH27" s="18">
        <f t="shared" si="14"/>
        <v>0</v>
      </c>
    </row>
    <row r="28" spans="1:37" ht="36" customHeight="1" outlineLevel="1" x14ac:dyDescent="0.3">
      <c r="A28" s="140" t="s">
        <v>52</v>
      </c>
      <c r="B28" s="144" t="s">
        <v>73</v>
      </c>
      <c r="C28" s="201">
        <v>10141.110199999999</v>
      </c>
      <c r="D28" s="181">
        <v>17169.07202881153</v>
      </c>
      <c r="E28" s="181"/>
      <c r="F28" s="201"/>
      <c r="G28" s="230">
        <f t="shared" si="3"/>
        <v>0</v>
      </c>
      <c r="H28" s="10" t="e">
        <f t="shared" si="4"/>
        <v>#DIV/0!</v>
      </c>
      <c r="I28" s="217"/>
      <c r="J28" s="19"/>
      <c r="K28" s="17"/>
      <c r="L28" s="17"/>
      <c r="M28" s="17"/>
      <c r="N28" s="134"/>
      <c r="O28" s="239"/>
      <c r="P28" s="239">
        <f t="shared" si="5"/>
        <v>0</v>
      </c>
      <c r="Q28" s="230">
        <f t="shared" si="6"/>
        <v>-10141.110199999999</v>
      </c>
      <c r="R28" s="10">
        <f t="shared" si="7"/>
        <v>-1</v>
      </c>
      <c r="S28" s="230">
        <f t="shared" si="8"/>
        <v>-17169.07202881153</v>
      </c>
      <c r="T28" s="32">
        <f t="shared" si="9"/>
        <v>-1</v>
      </c>
      <c r="U28" s="569">
        <f t="shared" si="10"/>
        <v>-17169.07202881153</v>
      </c>
      <c r="V28" s="10">
        <f t="shared" si="11"/>
        <v>-1</v>
      </c>
      <c r="W28" s="167"/>
      <c r="X28" s="181"/>
      <c r="Y28" s="181">
        <f t="shared" si="12"/>
        <v>0</v>
      </c>
      <c r="Z28" s="230">
        <f t="shared" si="0"/>
        <v>-17169.07202881153</v>
      </c>
      <c r="AA28" s="10">
        <f t="shared" si="1"/>
        <v>-1</v>
      </c>
      <c r="AB28" s="16"/>
      <c r="AC28" s="50"/>
      <c r="AD28" s="17"/>
      <c r="AE28" s="17"/>
      <c r="AF28" s="14"/>
      <c r="AG28" s="41"/>
      <c r="AH28" s="18">
        <f t="shared" si="14"/>
        <v>0</v>
      </c>
    </row>
    <row r="29" spans="1:37" ht="36" customHeight="1" outlineLevel="1" x14ac:dyDescent="0.3">
      <c r="A29" s="140" t="s">
        <v>52</v>
      </c>
      <c r="B29" s="144" t="s">
        <v>208</v>
      </c>
      <c r="C29" s="201">
        <v>342714.37959999999</v>
      </c>
      <c r="D29" s="181">
        <v>472091.88214210205</v>
      </c>
      <c r="E29" s="181"/>
      <c r="F29" s="201"/>
      <c r="G29" s="230">
        <f t="shared" si="3"/>
        <v>0</v>
      </c>
      <c r="H29" s="10" t="e">
        <f t="shared" si="4"/>
        <v>#DIV/0!</v>
      </c>
      <c r="I29" s="217"/>
      <c r="J29" s="19"/>
      <c r="K29" s="17"/>
      <c r="L29" s="17"/>
      <c r="M29" s="17"/>
      <c r="N29" s="134"/>
      <c r="O29" s="238"/>
      <c r="P29" s="238">
        <f t="shared" si="5"/>
        <v>0</v>
      </c>
      <c r="Q29" s="230">
        <f t="shared" si="6"/>
        <v>-342714.37959999999</v>
      </c>
      <c r="R29" s="10">
        <f t="shared" si="7"/>
        <v>-1</v>
      </c>
      <c r="S29" s="230">
        <f t="shared" si="8"/>
        <v>-472091.88214210205</v>
      </c>
      <c r="T29" s="32">
        <f t="shared" si="9"/>
        <v>-1</v>
      </c>
      <c r="U29" s="569">
        <f t="shared" si="10"/>
        <v>-472091.88214210205</v>
      </c>
      <c r="V29" s="10">
        <f t="shared" si="11"/>
        <v>-1</v>
      </c>
      <c r="W29" s="167"/>
      <c r="X29" s="181"/>
      <c r="Y29" s="209">
        <f t="shared" si="12"/>
        <v>0</v>
      </c>
      <c r="Z29" s="230">
        <f t="shared" si="0"/>
        <v>-472091.88214210205</v>
      </c>
      <c r="AA29" s="10">
        <f t="shared" si="1"/>
        <v>-1</v>
      </c>
      <c r="AB29" s="16"/>
      <c r="AC29" s="50"/>
      <c r="AD29" s="17"/>
      <c r="AE29" s="17"/>
      <c r="AF29" s="17"/>
      <c r="AG29" s="17"/>
      <c r="AH29" s="18">
        <f t="shared" si="14"/>
        <v>0</v>
      </c>
    </row>
    <row r="30" spans="1:37" ht="36" customHeight="1" outlineLevel="1" x14ac:dyDescent="0.3">
      <c r="A30" s="142" t="s">
        <v>52</v>
      </c>
      <c r="B30" s="229" t="s">
        <v>75</v>
      </c>
      <c r="C30" s="202">
        <v>196691.59409999999</v>
      </c>
      <c r="D30" s="209">
        <v>227089.21937967913</v>
      </c>
      <c r="E30" s="209"/>
      <c r="F30" s="202"/>
      <c r="G30" s="230">
        <f t="shared" si="3"/>
        <v>0</v>
      </c>
      <c r="H30" s="10" t="e">
        <f t="shared" si="4"/>
        <v>#DIV/0!</v>
      </c>
      <c r="I30" s="212"/>
      <c r="J30" s="24"/>
      <c r="K30" s="25"/>
      <c r="L30" s="25"/>
      <c r="M30" s="25"/>
      <c r="N30" s="138"/>
      <c r="O30" s="239"/>
      <c r="P30" s="239">
        <f t="shared" si="5"/>
        <v>0</v>
      </c>
      <c r="Q30" s="230">
        <f t="shared" si="6"/>
        <v>-196691.59409999999</v>
      </c>
      <c r="R30" s="10">
        <f t="shared" si="7"/>
        <v>-1</v>
      </c>
      <c r="S30" s="230">
        <f t="shared" si="8"/>
        <v>-227089.21937967913</v>
      </c>
      <c r="T30" s="32">
        <f t="shared" si="9"/>
        <v>-1</v>
      </c>
      <c r="U30" s="569">
        <f t="shared" si="10"/>
        <v>-227089.21937967913</v>
      </c>
      <c r="V30" s="10">
        <f t="shared" si="11"/>
        <v>-1</v>
      </c>
      <c r="W30" s="167"/>
      <c r="X30" s="202"/>
      <c r="Y30" s="181">
        <f t="shared" si="12"/>
        <v>0</v>
      </c>
      <c r="Z30" s="230">
        <f t="shared" si="0"/>
        <v>-227089.21937967913</v>
      </c>
      <c r="AA30" s="10">
        <f t="shared" si="1"/>
        <v>-1</v>
      </c>
      <c r="AB30" s="16"/>
      <c r="AC30" s="120"/>
      <c r="AD30" s="25"/>
      <c r="AE30" s="25"/>
      <c r="AF30" s="25"/>
      <c r="AG30" s="25"/>
      <c r="AH30" s="125">
        <f t="shared" si="14"/>
        <v>0</v>
      </c>
    </row>
    <row r="31" spans="1:37" ht="36" customHeight="1" outlineLevel="1" thickBot="1" x14ac:dyDescent="0.35">
      <c r="A31" s="142" t="s">
        <v>76</v>
      </c>
      <c r="B31" s="145" t="s">
        <v>77</v>
      </c>
      <c r="C31" s="203">
        <v>0</v>
      </c>
      <c r="D31" s="193">
        <v>194312.56565808176</v>
      </c>
      <c r="E31" s="193"/>
      <c r="F31" s="203"/>
      <c r="G31" s="274">
        <f t="shared" si="3"/>
        <v>0</v>
      </c>
      <c r="H31" s="12" t="e">
        <f t="shared" si="4"/>
        <v>#DIV/0!</v>
      </c>
      <c r="I31" s="219"/>
      <c r="J31" s="24"/>
      <c r="K31" s="25"/>
      <c r="L31" s="25"/>
      <c r="M31" s="25"/>
      <c r="N31" s="138"/>
      <c r="O31" s="235"/>
      <c r="P31" s="219">
        <f t="shared" si="5"/>
        <v>0</v>
      </c>
      <c r="Q31" s="274">
        <f t="shared" si="6"/>
        <v>0</v>
      </c>
      <c r="R31" s="12" t="e">
        <f t="shared" si="7"/>
        <v>#DIV/0!</v>
      </c>
      <c r="S31" s="274">
        <f t="shared" si="8"/>
        <v>-194312.56565808176</v>
      </c>
      <c r="T31" s="33">
        <f t="shared" si="9"/>
        <v>-1</v>
      </c>
      <c r="U31" s="570">
        <f t="shared" si="10"/>
        <v>-194312.56565808176</v>
      </c>
      <c r="V31" s="12">
        <f t="shared" si="11"/>
        <v>-1</v>
      </c>
      <c r="W31" s="289"/>
      <c r="X31" s="193"/>
      <c r="Y31" s="194">
        <f t="shared" si="12"/>
        <v>0</v>
      </c>
      <c r="Z31" s="274">
        <f t="shared" si="0"/>
        <v>-194312.56565808176</v>
      </c>
      <c r="AA31" s="12">
        <f t="shared" si="1"/>
        <v>-1</v>
      </c>
      <c r="AB31" s="16"/>
      <c r="AC31" s="116"/>
      <c r="AD31" s="117"/>
      <c r="AE31" s="117"/>
      <c r="AF31" s="117"/>
      <c r="AG31" s="117"/>
      <c r="AH31" s="119">
        <f t="shared" si="14"/>
        <v>0</v>
      </c>
    </row>
    <row r="32" spans="1:37" ht="36" customHeight="1" outlineLevel="1" x14ac:dyDescent="0.3">
      <c r="A32" s="36" t="s">
        <v>57</v>
      </c>
      <c r="B32" s="112" t="s">
        <v>210</v>
      </c>
      <c r="C32" s="200">
        <v>198215.66810000001</v>
      </c>
      <c r="D32" s="180">
        <v>463290.05071480345</v>
      </c>
      <c r="E32" s="200"/>
      <c r="F32" s="192"/>
      <c r="G32" s="273">
        <f t="shared" si="3"/>
        <v>0</v>
      </c>
      <c r="H32" s="9" t="e">
        <f t="shared" si="4"/>
        <v>#DIV/0!</v>
      </c>
      <c r="I32" s="216"/>
      <c r="J32" s="128"/>
      <c r="K32" s="131"/>
      <c r="L32" s="131"/>
      <c r="M32" s="131"/>
      <c r="N32" s="281"/>
      <c r="O32" s="216"/>
      <c r="P32" s="374">
        <f t="shared" si="5"/>
        <v>0</v>
      </c>
      <c r="Q32" s="276">
        <f t="shared" si="6"/>
        <v>-198215.66810000001</v>
      </c>
      <c r="R32" s="45">
        <f t="shared" si="7"/>
        <v>-1</v>
      </c>
      <c r="S32" s="276">
        <f t="shared" si="8"/>
        <v>-463290.05071480345</v>
      </c>
      <c r="T32" s="187">
        <f t="shared" si="9"/>
        <v>-1</v>
      </c>
      <c r="U32" s="571">
        <f t="shared" si="10"/>
        <v>-463290.05071480345</v>
      </c>
      <c r="V32" s="9">
        <f t="shared" si="11"/>
        <v>-1</v>
      </c>
      <c r="W32" s="166"/>
      <c r="X32" s="180"/>
      <c r="Y32" s="180">
        <f t="shared" si="12"/>
        <v>0</v>
      </c>
      <c r="Z32" s="276">
        <f t="shared" si="0"/>
        <v>-463290.05071480345</v>
      </c>
      <c r="AA32" s="45">
        <f t="shared" si="1"/>
        <v>-1</v>
      </c>
      <c r="AB32" s="16"/>
      <c r="AC32" s="101"/>
      <c r="AD32" s="27"/>
      <c r="AE32" s="27"/>
      <c r="AF32" s="48"/>
      <c r="AG32" s="43"/>
      <c r="AH32" s="22">
        <f t="shared" si="14"/>
        <v>0</v>
      </c>
    </row>
    <row r="33" spans="1:34" ht="36" customHeight="1" outlineLevel="1" x14ac:dyDescent="0.3">
      <c r="A33" s="37" t="s">
        <v>57</v>
      </c>
      <c r="B33" s="113" t="s">
        <v>212</v>
      </c>
      <c r="C33" s="201">
        <v>510.69</v>
      </c>
      <c r="D33" s="181">
        <v>486.3615940952381</v>
      </c>
      <c r="E33" s="469"/>
      <c r="F33" s="181"/>
      <c r="G33" s="230">
        <f t="shared" si="3"/>
        <v>0</v>
      </c>
      <c r="H33" s="10" t="e">
        <f t="shared" si="4"/>
        <v>#DIV/0!</v>
      </c>
      <c r="I33" s="217"/>
      <c r="J33" s="19"/>
      <c r="K33" s="17"/>
      <c r="L33" s="17"/>
      <c r="M33" s="17"/>
      <c r="N33" s="134"/>
      <c r="O33" s="217"/>
      <c r="P33" s="377">
        <f t="shared" si="5"/>
        <v>0</v>
      </c>
      <c r="Q33" s="230">
        <f t="shared" si="6"/>
        <v>-510.69</v>
      </c>
      <c r="R33" s="10">
        <f t="shared" si="7"/>
        <v>-1</v>
      </c>
      <c r="S33" s="230">
        <f t="shared" si="8"/>
        <v>-486.3615940952381</v>
      </c>
      <c r="T33" s="32">
        <f t="shared" si="9"/>
        <v>-1</v>
      </c>
      <c r="U33" s="569">
        <f t="shared" si="10"/>
        <v>-486.3615940952381</v>
      </c>
      <c r="V33" s="10">
        <f t="shared" si="11"/>
        <v>-1</v>
      </c>
      <c r="W33" s="167"/>
      <c r="X33" s="181"/>
      <c r="Y33" s="181">
        <f t="shared" si="12"/>
        <v>0</v>
      </c>
      <c r="Z33" s="230">
        <f t="shared" si="0"/>
        <v>-486.3615940952381</v>
      </c>
      <c r="AA33" s="10">
        <f t="shared" si="1"/>
        <v>-1</v>
      </c>
      <c r="AB33" s="16"/>
      <c r="AC33" s="50"/>
      <c r="AD33" s="17"/>
      <c r="AE33" s="17"/>
      <c r="AF33" s="14"/>
      <c r="AG33" s="41"/>
      <c r="AH33" s="18">
        <f t="shared" si="14"/>
        <v>0</v>
      </c>
    </row>
    <row r="34" spans="1:34" ht="36" customHeight="1" outlineLevel="1" x14ac:dyDescent="0.3">
      <c r="A34" s="37" t="s">
        <v>81</v>
      </c>
      <c r="B34" s="113" t="s">
        <v>82</v>
      </c>
      <c r="C34" s="201">
        <v>1880.1596</v>
      </c>
      <c r="D34" s="181">
        <v>0</v>
      </c>
      <c r="E34" s="201"/>
      <c r="F34" s="181"/>
      <c r="G34" s="230">
        <f t="shared" si="3"/>
        <v>0</v>
      </c>
      <c r="H34" s="10" t="e">
        <f t="shared" si="4"/>
        <v>#DIV/0!</v>
      </c>
      <c r="I34" s="217"/>
      <c r="J34" s="19"/>
      <c r="K34" s="17"/>
      <c r="L34" s="17"/>
      <c r="M34" s="17"/>
      <c r="N34" s="134"/>
      <c r="O34" s="217"/>
      <c r="P34" s="377">
        <f t="shared" si="5"/>
        <v>0</v>
      </c>
      <c r="Q34" s="230">
        <f t="shared" si="6"/>
        <v>-1880.1596</v>
      </c>
      <c r="R34" s="10">
        <f t="shared" si="7"/>
        <v>-1</v>
      </c>
      <c r="S34" s="230">
        <f t="shared" si="8"/>
        <v>0</v>
      </c>
      <c r="T34" s="32" t="e">
        <f t="shared" si="9"/>
        <v>#DIV/0!</v>
      </c>
      <c r="U34" s="569">
        <f t="shared" si="10"/>
        <v>0</v>
      </c>
      <c r="V34" s="10" t="e">
        <f t="shared" si="11"/>
        <v>#DIV/0!</v>
      </c>
      <c r="W34" s="167"/>
      <c r="X34" s="181"/>
      <c r="Y34" s="181">
        <f t="shared" si="12"/>
        <v>0</v>
      </c>
      <c r="Z34" s="230">
        <f t="shared" si="0"/>
        <v>0</v>
      </c>
      <c r="AA34" s="10" t="e">
        <f t="shared" si="1"/>
        <v>#DIV/0!</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230">
        <f t="shared" si="3"/>
        <v>0</v>
      </c>
      <c r="H35" s="10" t="e">
        <f t="shared" si="4"/>
        <v>#DIV/0!</v>
      </c>
      <c r="I35" s="217"/>
      <c r="J35" s="19"/>
      <c r="K35" s="17"/>
      <c r="L35" s="17"/>
      <c r="M35" s="17"/>
      <c r="N35" s="134"/>
      <c r="O35" s="217"/>
      <c r="P35" s="377">
        <f t="shared" si="5"/>
        <v>0</v>
      </c>
      <c r="Q35" s="230">
        <f t="shared" si="6"/>
        <v>0</v>
      </c>
      <c r="R35" s="10" t="e">
        <f t="shared" si="7"/>
        <v>#DIV/0!</v>
      </c>
      <c r="S35" s="230">
        <f t="shared" si="8"/>
        <v>0</v>
      </c>
      <c r="T35" s="32" t="e">
        <f t="shared" si="9"/>
        <v>#DIV/0!</v>
      </c>
      <c r="U35" s="569">
        <f t="shared" si="10"/>
        <v>0</v>
      </c>
      <c r="V35" s="10" t="e">
        <f t="shared" si="11"/>
        <v>#DIV/0!</v>
      </c>
      <c r="W35" s="167"/>
      <c r="X35" s="181"/>
      <c r="Y35" s="181">
        <f t="shared" si="12"/>
        <v>0</v>
      </c>
      <c r="Z35" s="230">
        <f t="shared" si="0"/>
        <v>0</v>
      </c>
      <c r="AA35" s="10" t="e">
        <f t="shared" si="1"/>
        <v>#DIV/0!</v>
      </c>
      <c r="AB35" s="16"/>
      <c r="AC35" s="19"/>
      <c r="AD35" s="17"/>
      <c r="AE35" s="17"/>
      <c r="AF35" s="17"/>
      <c r="AG35" s="41"/>
      <c r="AH35" s="18">
        <f t="shared" si="14"/>
        <v>0</v>
      </c>
    </row>
    <row r="36" spans="1:34" ht="36" customHeight="1" outlineLevel="1" x14ac:dyDescent="0.3">
      <c r="A36" s="37" t="s">
        <v>57</v>
      </c>
      <c r="B36" s="114" t="s">
        <v>213</v>
      </c>
      <c r="C36" s="207">
        <v>5350.9197999999997</v>
      </c>
      <c r="D36" s="175">
        <v>105356.92503300004</v>
      </c>
      <c r="E36" s="207"/>
      <c r="F36" s="181"/>
      <c r="G36" s="230">
        <f t="shared" si="3"/>
        <v>0</v>
      </c>
      <c r="H36" s="10" t="e">
        <f t="shared" si="4"/>
        <v>#DIV/0!</v>
      </c>
      <c r="I36" s="224"/>
      <c r="J36" s="19"/>
      <c r="K36" s="17"/>
      <c r="L36" s="17"/>
      <c r="M36" s="17"/>
      <c r="N36" s="134"/>
      <c r="O36" s="217"/>
      <c r="P36" s="377">
        <f t="shared" si="5"/>
        <v>0</v>
      </c>
      <c r="Q36" s="230">
        <f t="shared" si="6"/>
        <v>-5350.9197999999997</v>
      </c>
      <c r="R36" s="10">
        <f t="shared" si="7"/>
        <v>-1</v>
      </c>
      <c r="S36" s="230">
        <f t="shared" si="8"/>
        <v>-105356.92503300004</v>
      </c>
      <c r="T36" s="32">
        <f t="shared" si="9"/>
        <v>-1</v>
      </c>
      <c r="U36" s="569">
        <f t="shared" si="10"/>
        <v>-105356.92503300004</v>
      </c>
      <c r="V36" s="10">
        <f t="shared" si="11"/>
        <v>-1</v>
      </c>
      <c r="W36" s="290"/>
      <c r="X36" s="182"/>
      <c r="Y36" s="181">
        <f t="shared" si="12"/>
        <v>0</v>
      </c>
      <c r="Z36" s="230">
        <f t="shared" si="0"/>
        <v>-105356.92503300004</v>
      </c>
      <c r="AA36" s="10">
        <f t="shared" si="1"/>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4"/>
      <c r="G37" s="230">
        <f t="shared" si="3"/>
        <v>0</v>
      </c>
      <c r="H37" s="10" t="e">
        <f t="shared" si="4"/>
        <v>#DIV/0!</v>
      </c>
      <c r="I37" s="218"/>
      <c r="J37" s="19"/>
      <c r="K37" s="17"/>
      <c r="L37" s="17"/>
      <c r="M37" s="17"/>
      <c r="N37" s="134"/>
      <c r="O37" s="218"/>
      <c r="P37" s="374">
        <f t="shared" si="5"/>
        <v>0</v>
      </c>
      <c r="Q37" s="230">
        <f t="shared" si="6"/>
        <v>0</v>
      </c>
      <c r="R37" s="10" t="e">
        <f t="shared" si="7"/>
        <v>#DIV/0!</v>
      </c>
      <c r="S37" s="230">
        <f t="shared" si="8"/>
        <v>0</v>
      </c>
      <c r="T37" s="32" t="e">
        <f t="shared" si="9"/>
        <v>#DIV/0!</v>
      </c>
      <c r="U37" s="572">
        <f t="shared" si="10"/>
        <v>0</v>
      </c>
      <c r="V37" s="12" t="e">
        <f t="shared" si="11"/>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12641781.857300002</v>
      </c>
      <c r="D38" s="191">
        <f>SUM(D18:D37)</f>
        <v>12235681.959660919</v>
      </c>
      <c r="E38" s="164">
        <f>SUM(E18:E37)</f>
        <v>0</v>
      </c>
      <c r="F38" s="208">
        <f>SUM(F18:F37)</f>
        <v>0</v>
      </c>
      <c r="G38" s="291">
        <f t="shared" si="3"/>
        <v>0</v>
      </c>
      <c r="H38" s="292" t="e">
        <f t="shared" si="4"/>
        <v>#DIV/0!</v>
      </c>
      <c r="I38" s="215">
        <f>SUM(I18:I37)</f>
        <v>0</v>
      </c>
      <c r="J38" s="28"/>
      <c r="K38" s="7"/>
      <c r="L38" s="7"/>
      <c r="M38" s="7"/>
      <c r="N38" s="53"/>
      <c r="O38" s="215">
        <f>SUM(O18:O37)</f>
        <v>0</v>
      </c>
      <c r="P38" s="378">
        <f t="shared" si="5"/>
        <v>0</v>
      </c>
      <c r="Q38" s="291">
        <f t="shared" si="6"/>
        <v>-12641781.857300002</v>
      </c>
      <c r="R38" s="292">
        <f t="shared" si="7"/>
        <v>-1</v>
      </c>
      <c r="S38" s="291">
        <f t="shared" si="8"/>
        <v>-12235681.959660919</v>
      </c>
      <c r="T38" s="556">
        <f t="shared" si="9"/>
        <v>-1</v>
      </c>
      <c r="U38" s="564">
        <f t="shared" si="10"/>
        <v>-12235681.959660919</v>
      </c>
      <c r="V38" s="558">
        <f t="shared" si="11"/>
        <v>-1</v>
      </c>
      <c r="W38" s="35"/>
      <c r="X38" s="165">
        <f>SUM(X18:X37)</f>
        <v>0</v>
      </c>
      <c r="Y38" s="163">
        <f t="shared" si="15"/>
        <v>0</v>
      </c>
      <c r="Z38" s="291">
        <f t="shared" si="16"/>
        <v>-12235681.959660919</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370705.33799999999</v>
      </c>
      <c r="D39" s="164">
        <f>SUM(D40:D52)</f>
        <v>511500</v>
      </c>
      <c r="E39" s="164">
        <f>SUM(E40:E52)</f>
        <v>0</v>
      </c>
      <c r="F39" s="208">
        <f>SUM(F40:F52)</f>
        <v>0</v>
      </c>
      <c r="G39" s="291">
        <f t="shared" si="3"/>
        <v>0</v>
      </c>
      <c r="H39" s="292" t="e">
        <f t="shared" si="4"/>
        <v>#DIV/0!</v>
      </c>
      <c r="I39" s="215">
        <f>SUM(I40:I52)</f>
        <v>0</v>
      </c>
      <c r="J39" s="282"/>
      <c r="K39" s="227"/>
      <c r="L39" s="227"/>
      <c r="M39" s="227"/>
      <c r="N39" s="283"/>
      <c r="O39" s="215">
        <f>SUM(O40:O52)</f>
        <v>0</v>
      </c>
      <c r="P39" s="371">
        <f t="shared" si="5"/>
        <v>0</v>
      </c>
      <c r="Q39" s="277">
        <f t="shared" si="6"/>
        <v>-370705.33799999999</v>
      </c>
      <c r="R39" s="152">
        <f t="shared" si="7"/>
        <v>-1</v>
      </c>
      <c r="S39" s="277">
        <f t="shared" si="8"/>
        <v>-511500</v>
      </c>
      <c r="T39" s="226">
        <f t="shared" si="9"/>
        <v>-1</v>
      </c>
      <c r="U39" s="566">
        <f t="shared" si="10"/>
        <v>-511500</v>
      </c>
      <c r="V39" s="96">
        <f t="shared" si="11"/>
        <v>-1</v>
      </c>
      <c r="W39" s="35"/>
      <c r="X39" s="165">
        <f>SUM(X40:X52)</f>
        <v>0</v>
      </c>
      <c r="Y39" s="163">
        <f t="shared" si="15"/>
        <v>0</v>
      </c>
      <c r="Z39" s="277">
        <f t="shared" si="16"/>
        <v>-511500</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181">
        <v>5256.3495999999996</v>
      </c>
      <c r="D40" s="181">
        <v>8000</v>
      </c>
      <c r="E40" s="196"/>
      <c r="F40" s="160"/>
      <c r="G40" s="276">
        <f t="shared" si="3"/>
        <v>0</v>
      </c>
      <c r="H40" s="45" t="e">
        <f t="shared" si="4"/>
        <v>#DIV/0!</v>
      </c>
      <c r="I40" s="217"/>
      <c r="J40" s="284"/>
      <c r="K40" s="244"/>
      <c r="L40" s="148"/>
      <c r="M40" s="148"/>
      <c r="N40" s="156"/>
      <c r="O40" s="218"/>
      <c r="P40" s="374">
        <f t="shared" si="5"/>
        <v>0</v>
      </c>
      <c r="Q40" s="230">
        <f t="shared" si="6"/>
        <v>-5256.3495999999996</v>
      </c>
      <c r="R40" s="10">
        <f t="shared" si="7"/>
        <v>-1</v>
      </c>
      <c r="S40" s="230">
        <f t="shared" si="8"/>
        <v>-8000</v>
      </c>
      <c r="T40" s="32">
        <f t="shared" si="9"/>
        <v>-1</v>
      </c>
      <c r="U40" s="568">
        <f t="shared" si="10"/>
        <v>-8000</v>
      </c>
      <c r="V40" s="9">
        <f t="shared" si="11"/>
        <v>-1</v>
      </c>
      <c r="W40" s="166"/>
      <c r="X40" s="171"/>
      <c r="Y40" s="181">
        <f t="shared" si="15"/>
        <v>0</v>
      </c>
      <c r="Z40" s="230">
        <f t="shared" si="16"/>
        <v>-8000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181">
        <v>122593.35980000001</v>
      </c>
      <c r="D41" s="181">
        <v>162000</v>
      </c>
      <c r="E41" s="176"/>
      <c r="F41" s="161"/>
      <c r="G41" s="230">
        <f t="shared" si="3"/>
        <v>0</v>
      </c>
      <c r="H41" s="10" t="e">
        <f t="shared" si="4"/>
        <v>#DIV/0!</v>
      </c>
      <c r="I41" s="217"/>
      <c r="J41" s="220"/>
      <c r="K41" s="151"/>
      <c r="L41" s="149"/>
      <c r="M41" s="149"/>
      <c r="N41" s="157"/>
      <c r="O41" s="217"/>
      <c r="P41" s="377">
        <f t="shared" si="5"/>
        <v>0</v>
      </c>
      <c r="Q41" s="230">
        <f t="shared" si="6"/>
        <v>-122593.35980000001</v>
      </c>
      <c r="R41" s="10">
        <f t="shared" si="7"/>
        <v>-1</v>
      </c>
      <c r="S41" s="230">
        <f t="shared" si="8"/>
        <v>-162000</v>
      </c>
      <c r="T41" s="32">
        <f t="shared" si="9"/>
        <v>-1</v>
      </c>
      <c r="U41" s="569">
        <f t="shared" si="10"/>
        <v>-162000</v>
      </c>
      <c r="V41" s="10">
        <f t="shared" si="11"/>
        <v>-1</v>
      </c>
      <c r="W41" s="167"/>
      <c r="X41" s="172"/>
      <c r="Y41" s="181">
        <f t="shared" si="15"/>
        <v>0</v>
      </c>
      <c r="Z41" s="230">
        <f t="shared" si="16"/>
        <v>-162000</v>
      </c>
      <c r="AA41" s="10">
        <f t="shared" si="17"/>
        <v>-1</v>
      </c>
      <c r="AB41" s="16"/>
      <c r="AC41" s="19"/>
      <c r="AD41" s="17"/>
      <c r="AE41" s="17"/>
      <c r="AF41" s="17"/>
      <c r="AG41" s="41"/>
      <c r="AH41" s="18">
        <f t="shared" si="20"/>
        <v>0</v>
      </c>
    </row>
    <row r="42" spans="1:34" ht="40.35" customHeight="1" outlineLevel="1" x14ac:dyDescent="0.3">
      <c r="A42" s="103" t="s">
        <v>88</v>
      </c>
      <c r="B42" s="189" t="s">
        <v>89</v>
      </c>
      <c r="C42" s="181">
        <v>18555.8089</v>
      </c>
      <c r="D42" s="181">
        <v>23000</v>
      </c>
      <c r="E42" s="176"/>
      <c r="F42" s="161"/>
      <c r="G42" s="230">
        <f t="shared" si="3"/>
        <v>0</v>
      </c>
      <c r="H42" s="10" t="e">
        <f t="shared" si="4"/>
        <v>#DIV/0!</v>
      </c>
      <c r="I42" s="217"/>
      <c r="J42" s="220"/>
      <c r="K42" s="151"/>
      <c r="L42" s="149"/>
      <c r="M42" s="149"/>
      <c r="N42" s="157"/>
      <c r="O42" s="217"/>
      <c r="P42" s="377">
        <f t="shared" si="5"/>
        <v>0</v>
      </c>
      <c r="Q42" s="230">
        <f t="shared" si="6"/>
        <v>-18555.8089</v>
      </c>
      <c r="R42" s="10">
        <f t="shared" si="7"/>
        <v>-1</v>
      </c>
      <c r="S42" s="230">
        <f t="shared" si="8"/>
        <v>-23000</v>
      </c>
      <c r="T42" s="32">
        <f t="shared" si="9"/>
        <v>-1</v>
      </c>
      <c r="U42" s="569">
        <f t="shared" si="10"/>
        <v>-23000</v>
      </c>
      <c r="V42" s="10">
        <f t="shared" si="11"/>
        <v>-1</v>
      </c>
      <c r="W42" s="167"/>
      <c r="X42" s="172"/>
      <c r="Y42" s="181">
        <f t="shared" si="15"/>
        <v>0</v>
      </c>
      <c r="Z42" s="230">
        <f t="shared" si="16"/>
        <v>-23000</v>
      </c>
      <c r="AA42" s="10">
        <f t="shared" si="17"/>
        <v>-1</v>
      </c>
      <c r="AB42" s="16"/>
      <c r="AC42" s="19"/>
      <c r="AD42" s="17"/>
      <c r="AE42" s="17"/>
      <c r="AF42" s="17"/>
      <c r="AG42" s="41"/>
      <c r="AH42" s="18">
        <f t="shared" si="20"/>
        <v>0</v>
      </c>
    </row>
    <row r="43" spans="1:34" ht="40.35" customHeight="1" outlineLevel="1" x14ac:dyDescent="0.3">
      <c r="A43" s="103" t="s">
        <v>46</v>
      </c>
      <c r="B43" s="189" t="s">
        <v>90</v>
      </c>
      <c r="C43" s="181">
        <v>2005.8118999999999</v>
      </c>
      <c r="D43" s="181">
        <v>0</v>
      </c>
      <c r="E43" s="176"/>
      <c r="F43" s="161"/>
      <c r="G43" s="230">
        <f t="shared" si="3"/>
        <v>0</v>
      </c>
      <c r="H43" s="10" t="e">
        <f t="shared" si="4"/>
        <v>#DIV/0!</v>
      </c>
      <c r="I43" s="181"/>
      <c r="J43" s="206"/>
      <c r="K43" s="223"/>
      <c r="L43" s="149"/>
      <c r="M43" s="149"/>
      <c r="N43" s="157"/>
      <c r="O43" s="181"/>
      <c r="P43" s="201">
        <f t="shared" si="5"/>
        <v>0</v>
      </c>
      <c r="Q43" s="230">
        <f t="shared" si="6"/>
        <v>-2005.8118999999999</v>
      </c>
      <c r="R43" s="10">
        <f t="shared" si="7"/>
        <v>-1</v>
      </c>
      <c r="S43" s="230">
        <f t="shared" si="8"/>
        <v>0</v>
      </c>
      <c r="T43" s="32" t="e">
        <f t="shared" si="9"/>
        <v>#DIV/0!</v>
      </c>
      <c r="U43" s="569">
        <f t="shared" si="10"/>
        <v>0</v>
      </c>
      <c r="V43" s="10" t="e">
        <f t="shared" si="11"/>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181">
        <v>0</v>
      </c>
      <c r="D44" s="181">
        <v>15000</v>
      </c>
      <c r="E44" s="176"/>
      <c r="F44" s="161"/>
      <c r="G44" s="230">
        <f t="shared" si="3"/>
        <v>0</v>
      </c>
      <c r="H44" s="10" t="e">
        <f t="shared" si="4"/>
        <v>#DIV/0!</v>
      </c>
      <c r="I44" s="217"/>
      <c r="J44" s="220"/>
      <c r="K44" s="151"/>
      <c r="L44" s="149"/>
      <c r="M44" s="149"/>
      <c r="N44" s="157"/>
      <c r="O44" s="217"/>
      <c r="P44" s="377">
        <f t="shared" si="5"/>
        <v>0</v>
      </c>
      <c r="Q44" s="230">
        <f t="shared" si="6"/>
        <v>0</v>
      </c>
      <c r="R44" s="10" t="e">
        <f t="shared" si="7"/>
        <v>#DIV/0!</v>
      </c>
      <c r="S44" s="230">
        <f t="shared" si="8"/>
        <v>-15000</v>
      </c>
      <c r="T44" s="32">
        <f t="shared" si="9"/>
        <v>-1</v>
      </c>
      <c r="U44" s="569">
        <f t="shared" si="10"/>
        <v>-15000</v>
      </c>
      <c r="V44" s="10">
        <f t="shared" si="11"/>
        <v>-1</v>
      </c>
      <c r="W44" s="167"/>
      <c r="X44" s="172"/>
      <c r="Y44" s="181">
        <f t="shared" si="15"/>
        <v>0</v>
      </c>
      <c r="Z44" s="230">
        <f t="shared" si="16"/>
        <v>-15000</v>
      </c>
      <c r="AA44" s="10">
        <f t="shared" si="17"/>
        <v>-1</v>
      </c>
      <c r="AB44" s="16"/>
      <c r="AC44" s="19"/>
      <c r="AD44" s="17"/>
      <c r="AE44" s="17"/>
      <c r="AF44" s="27"/>
      <c r="AG44" s="43"/>
      <c r="AH44" s="18">
        <f t="shared" si="20"/>
        <v>0</v>
      </c>
    </row>
    <row r="45" spans="1:34" ht="40.35" customHeight="1" outlineLevel="1" x14ac:dyDescent="0.3">
      <c r="A45" s="103" t="s">
        <v>46</v>
      </c>
      <c r="B45" s="189" t="s">
        <v>92</v>
      </c>
      <c r="C45" s="181">
        <v>0</v>
      </c>
      <c r="D45" s="181">
        <v>10000</v>
      </c>
      <c r="E45" s="176"/>
      <c r="F45" s="161"/>
      <c r="G45" s="230">
        <f t="shared" si="3"/>
        <v>0</v>
      </c>
      <c r="H45" s="10" t="e">
        <f t="shared" si="4"/>
        <v>#DIV/0!</v>
      </c>
      <c r="I45" s="217"/>
      <c r="J45" s="220"/>
      <c r="K45" s="151"/>
      <c r="L45" s="149"/>
      <c r="M45" s="149"/>
      <c r="N45" s="157"/>
      <c r="O45" s="217"/>
      <c r="P45" s="377">
        <f t="shared" si="5"/>
        <v>0</v>
      </c>
      <c r="Q45" s="230">
        <f t="shared" si="6"/>
        <v>0</v>
      </c>
      <c r="R45" s="10" t="e">
        <f t="shared" si="7"/>
        <v>#DIV/0!</v>
      </c>
      <c r="S45" s="230">
        <f t="shared" si="8"/>
        <v>-10000</v>
      </c>
      <c r="T45" s="32">
        <f t="shared" si="9"/>
        <v>-1</v>
      </c>
      <c r="U45" s="569">
        <f t="shared" si="10"/>
        <v>-10000</v>
      </c>
      <c r="V45" s="10">
        <f t="shared" si="11"/>
        <v>-1</v>
      </c>
      <c r="W45" s="167"/>
      <c r="X45" s="172"/>
      <c r="Y45" s="181">
        <f t="shared" si="15"/>
        <v>0</v>
      </c>
      <c r="Z45" s="230">
        <f t="shared" si="16"/>
        <v>-10000</v>
      </c>
      <c r="AA45" s="10">
        <f t="shared" si="17"/>
        <v>-1</v>
      </c>
      <c r="AB45" s="16"/>
      <c r="AC45" s="19"/>
      <c r="AD45" s="17"/>
      <c r="AE45" s="17"/>
      <c r="AF45" s="17"/>
      <c r="AG45" s="41"/>
      <c r="AH45" s="18">
        <f t="shared" si="20"/>
        <v>0</v>
      </c>
    </row>
    <row r="46" spans="1:34" ht="40.35" customHeight="1" outlineLevel="1" x14ac:dyDescent="0.3">
      <c r="A46" s="103" t="s">
        <v>93</v>
      </c>
      <c r="B46" s="189" t="s">
        <v>94</v>
      </c>
      <c r="C46" s="181">
        <v>13382.7718</v>
      </c>
      <c r="D46" s="181">
        <v>16500</v>
      </c>
      <c r="E46" s="176"/>
      <c r="F46" s="161"/>
      <c r="G46" s="230">
        <f t="shared" si="3"/>
        <v>0</v>
      </c>
      <c r="H46" s="10" t="e">
        <f t="shared" si="4"/>
        <v>#DIV/0!</v>
      </c>
      <c r="I46" s="217"/>
      <c r="J46" s="220"/>
      <c r="K46" s="151"/>
      <c r="L46" s="149"/>
      <c r="M46" s="149"/>
      <c r="N46" s="157"/>
      <c r="O46" s="217"/>
      <c r="P46" s="377">
        <f t="shared" si="5"/>
        <v>0</v>
      </c>
      <c r="Q46" s="230">
        <f t="shared" si="6"/>
        <v>-13382.7718</v>
      </c>
      <c r="R46" s="10">
        <f t="shared" si="7"/>
        <v>-1</v>
      </c>
      <c r="S46" s="230">
        <f t="shared" si="8"/>
        <v>-16500</v>
      </c>
      <c r="T46" s="32">
        <f t="shared" si="9"/>
        <v>-1</v>
      </c>
      <c r="U46" s="569">
        <f t="shared" si="10"/>
        <v>-16500</v>
      </c>
      <c r="V46" s="10">
        <f t="shared" si="11"/>
        <v>-1</v>
      </c>
      <c r="W46" s="167"/>
      <c r="X46" s="172"/>
      <c r="Y46" s="181">
        <f t="shared" si="15"/>
        <v>0</v>
      </c>
      <c r="Z46" s="230">
        <f t="shared" si="16"/>
        <v>-16500</v>
      </c>
      <c r="AA46" s="10">
        <f t="shared" si="17"/>
        <v>-1</v>
      </c>
      <c r="AB46" s="16"/>
      <c r="AC46" s="19"/>
      <c r="AD46" s="17"/>
      <c r="AE46" s="17"/>
      <c r="AF46" s="17"/>
      <c r="AG46" s="41"/>
      <c r="AH46" s="18">
        <f t="shared" si="20"/>
        <v>0</v>
      </c>
    </row>
    <row r="47" spans="1:34" ht="40.35" customHeight="1" outlineLevel="1" x14ac:dyDescent="0.3">
      <c r="A47" s="103" t="s">
        <v>95</v>
      </c>
      <c r="B47" s="189" t="s">
        <v>96</v>
      </c>
      <c r="C47" s="181">
        <v>0</v>
      </c>
      <c r="D47" s="181">
        <v>0</v>
      </c>
      <c r="E47" s="176"/>
      <c r="F47" s="161"/>
      <c r="G47" s="230">
        <f t="shared" si="3"/>
        <v>0</v>
      </c>
      <c r="H47" s="10" t="e">
        <f t="shared" si="4"/>
        <v>#DIV/0!</v>
      </c>
      <c r="I47" s="217"/>
      <c r="J47" s="220"/>
      <c r="K47" s="151"/>
      <c r="L47" s="149"/>
      <c r="M47" s="149"/>
      <c r="N47" s="157"/>
      <c r="O47" s="217"/>
      <c r="P47" s="377">
        <f t="shared" si="5"/>
        <v>0</v>
      </c>
      <c r="Q47" s="230">
        <f t="shared" si="6"/>
        <v>0</v>
      </c>
      <c r="R47" s="10" t="e">
        <f t="shared" si="7"/>
        <v>#DIV/0!</v>
      </c>
      <c r="S47" s="230">
        <f t="shared" si="8"/>
        <v>0</v>
      </c>
      <c r="T47" s="32" t="e">
        <f t="shared" si="9"/>
        <v>#DIV/0!</v>
      </c>
      <c r="U47" s="569">
        <f t="shared" si="10"/>
        <v>0</v>
      </c>
      <c r="V47" s="10" t="e">
        <f t="shared" si="11"/>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181">
        <v>9341.6993999999995</v>
      </c>
      <c r="D48" s="181">
        <v>13000</v>
      </c>
      <c r="E48" s="176"/>
      <c r="F48" s="161"/>
      <c r="G48" s="230">
        <f t="shared" si="3"/>
        <v>0</v>
      </c>
      <c r="H48" s="10" t="e">
        <f t="shared" si="4"/>
        <v>#DIV/0!</v>
      </c>
      <c r="I48" s="217"/>
      <c r="J48" s="220"/>
      <c r="K48" s="151"/>
      <c r="L48" s="149"/>
      <c r="M48" s="149"/>
      <c r="N48" s="157"/>
      <c r="O48" s="217"/>
      <c r="P48" s="377">
        <f t="shared" si="5"/>
        <v>0</v>
      </c>
      <c r="Q48" s="230">
        <f t="shared" si="6"/>
        <v>-9341.6993999999995</v>
      </c>
      <c r="R48" s="10">
        <f t="shared" si="7"/>
        <v>-1</v>
      </c>
      <c r="S48" s="230">
        <f t="shared" si="8"/>
        <v>-13000</v>
      </c>
      <c r="T48" s="32">
        <f t="shared" si="9"/>
        <v>-1</v>
      </c>
      <c r="U48" s="569">
        <f t="shared" si="10"/>
        <v>-13000</v>
      </c>
      <c r="V48" s="10">
        <f t="shared" si="11"/>
        <v>-1</v>
      </c>
      <c r="W48" s="167"/>
      <c r="X48" s="172"/>
      <c r="Y48" s="181">
        <f t="shared" si="15"/>
        <v>0</v>
      </c>
      <c r="Z48" s="230">
        <f t="shared" si="16"/>
        <v>-13000</v>
      </c>
      <c r="AA48" s="10">
        <f t="shared" si="17"/>
        <v>-1</v>
      </c>
      <c r="AB48" s="16"/>
      <c r="AC48" s="19"/>
      <c r="AD48" s="17"/>
      <c r="AE48" s="17"/>
      <c r="AF48" s="17"/>
      <c r="AG48" s="41"/>
      <c r="AH48" s="18">
        <f t="shared" si="20"/>
        <v>0</v>
      </c>
    </row>
    <row r="49" spans="1:34" ht="40.35" customHeight="1" outlineLevel="1" x14ac:dyDescent="0.3">
      <c r="A49" s="103" t="s">
        <v>52</v>
      </c>
      <c r="B49" s="189" t="s">
        <v>98</v>
      </c>
      <c r="C49" s="181">
        <v>123239.39720000001</v>
      </c>
      <c r="D49" s="181">
        <v>150000</v>
      </c>
      <c r="E49" s="181"/>
      <c r="F49" s="201"/>
      <c r="G49" s="230">
        <f t="shared" si="3"/>
        <v>0</v>
      </c>
      <c r="H49" s="10" t="e">
        <f t="shared" si="4"/>
        <v>#DIV/0!</v>
      </c>
      <c r="I49" s="217"/>
      <c r="J49" s="285"/>
      <c r="K49" s="151"/>
      <c r="L49" s="151"/>
      <c r="M49" s="151"/>
      <c r="N49" s="158"/>
      <c r="O49" s="217"/>
      <c r="P49" s="377">
        <f t="shared" si="5"/>
        <v>0</v>
      </c>
      <c r="Q49" s="230">
        <f t="shared" si="6"/>
        <v>-123239.39720000001</v>
      </c>
      <c r="R49" s="10">
        <f t="shared" si="7"/>
        <v>-1</v>
      </c>
      <c r="S49" s="230">
        <f t="shared" si="8"/>
        <v>-150000</v>
      </c>
      <c r="T49" s="32">
        <f t="shared" si="9"/>
        <v>-1</v>
      </c>
      <c r="U49" s="569">
        <f t="shared" si="10"/>
        <v>-150000</v>
      </c>
      <c r="V49" s="10">
        <f t="shared" si="11"/>
        <v>-1</v>
      </c>
      <c r="W49" s="167"/>
      <c r="X49" s="172"/>
      <c r="Y49" s="181">
        <f t="shared" si="15"/>
        <v>0</v>
      </c>
      <c r="Z49" s="230">
        <f t="shared" si="16"/>
        <v>-150000</v>
      </c>
      <c r="AA49" s="10">
        <f t="shared" si="17"/>
        <v>-1</v>
      </c>
      <c r="AB49" s="16"/>
      <c r="AC49" s="19"/>
      <c r="AD49" s="17"/>
      <c r="AE49" s="17"/>
      <c r="AF49" s="17"/>
      <c r="AG49" s="41"/>
      <c r="AH49" s="18">
        <f t="shared" si="20"/>
        <v>0</v>
      </c>
    </row>
    <row r="50" spans="1:34" ht="40.35" customHeight="1" outlineLevel="1" x14ac:dyDescent="0.3">
      <c r="A50" s="103" t="s">
        <v>221</v>
      </c>
      <c r="B50" s="189" t="s">
        <v>99</v>
      </c>
      <c r="C50" s="181">
        <v>73040.249899999995</v>
      </c>
      <c r="D50" s="181">
        <v>81000</v>
      </c>
      <c r="E50" s="176"/>
      <c r="F50" s="161"/>
      <c r="G50" s="230">
        <f t="shared" si="3"/>
        <v>0</v>
      </c>
      <c r="H50" s="10" t="e">
        <f t="shared" si="4"/>
        <v>#DIV/0!</v>
      </c>
      <c r="I50" s="217"/>
      <c r="J50" s="220"/>
      <c r="K50" s="151"/>
      <c r="L50" s="149"/>
      <c r="M50" s="149"/>
      <c r="N50" s="157"/>
      <c r="O50" s="217"/>
      <c r="P50" s="377">
        <f t="shared" si="5"/>
        <v>0</v>
      </c>
      <c r="Q50" s="230">
        <f t="shared" si="6"/>
        <v>-73040.249899999995</v>
      </c>
      <c r="R50" s="10">
        <f t="shared" si="7"/>
        <v>-1</v>
      </c>
      <c r="S50" s="230">
        <f t="shared" si="8"/>
        <v>-81000</v>
      </c>
      <c r="T50" s="32">
        <f t="shared" si="9"/>
        <v>-1</v>
      </c>
      <c r="U50" s="569">
        <f t="shared" si="10"/>
        <v>-81000</v>
      </c>
      <c r="V50" s="10">
        <f t="shared" si="11"/>
        <v>-1</v>
      </c>
      <c r="W50" s="167"/>
      <c r="X50" s="172"/>
      <c r="Y50" s="181">
        <f t="shared" si="15"/>
        <v>0</v>
      </c>
      <c r="Z50" s="230">
        <f t="shared" si="16"/>
        <v>-81000</v>
      </c>
      <c r="AA50" s="10">
        <f t="shared" si="17"/>
        <v>-1</v>
      </c>
      <c r="AB50" s="16"/>
      <c r="AC50" s="19"/>
      <c r="AD50" s="17"/>
      <c r="AE50" s="17"/>
      <c r="AF50" s="17"/>
      <c r="AG50" s="41"/>
      <c r="AH50" s="18">
        <f t="shared" si="20"/>
        <v>0</v>
      </c>
    </row>
    <row r="51" spans="1:34" ht="40.35" customHeight="1" outlineLevel="1" x14ac:dyDescent="0.3">
      <c r="A51" s="103" t="s">
        <v>100</v>
      </c>
      <c r="B51" s="189" t="s">
        <v>102</v>
      </c>
      <c r="C51" s="181">
        <v>3289.8895000000002</v>
      </c>
      <c r="D51" s="181">
        <v>18000</v>
      </c>
      <c r="E51" s="176"/>
      <c r="F51" s="161"/>
      <c r="G51" s="230">
        <f t="shared" si="3"/>
        <v>0</v>
      </c>
      <c r="H51" s="10" t="e">
        <f t="shared" si="4"/>
        <v>#DIV/0!</v>
      </c>
      <c r="I51" s="217"/>
      <c r="J51" s="220"/>
      <c r="K51" s="151"/>
      <c r="L51" s="149"/>
      <c r="M51" s="149"/>
      <c r="N51" s="157"/>
      <c r="O51" s="217"/>
      <c r="P51" s="377">
        <f t="shared" si="5"/>
        <v>0</v>
      </c>
      <c r="Q51" s="230">
        <f t="shared" si="6"/>
        <v>-3289.8895000000002</v>
      </c>
      <c r="R51" s="10">
        <f t="shared" si="7"/>
        <v>-1</v>
      </c>
      <c r="S51" s="230">
        <f t="shared" si="8"/>
        <v>-18000</v>
      </c>
      <c r="T51" s="32">
        <f t="shared" si="9"/>
        <v>-1</v>
      </c>
      <c r="U51" s="569">
        <f t="shared" si="10"/>
        <v>-18000</v>
      </c>
      <c r="V51" s="10">
        <f t="shared" si="11"/>
        <v>-1</v>
      </c>
      <c r="W51" s="167"/>
      <c r="X51" s="172"/>
      <c r="Y51" s="181">
        <f t="shared" si="15"/>
        <v>0</v>
      </c>
      <c r="Z51" s="230">
        <f t="shared" si="16"/>
        <v>-18000</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209">
        <v>0</v>
      </c>
      <c r="D52" s="209">
        <v>15000</v>
      </c>
      <c r="E52" s="178"/>
      <c r="F52" s="184"/>
      <c r="G52" s="230">
        <f t="shared" si="3"/>
        <v>0</v>
      </c>
      <c r="H52" s="10" t="e">
        <f t="shared" si="4"/>
        <v>#DIV/0!</v>
      </c>
      <c r="I52" s="217"/>
      <c r="J52" s="286"/>
      <c r="K52" s="245"/>
      <c r="L52" s="150"/>
      <c r="M52" s="150"/>
      <c r="N52" s="159"/>
      <c r="O52" s="236"/>
      <c r="P52" s="379">
        <f t="shared" si="5"/>
        <v>0</v>
      </c>
      <c r="Q52" s="295">
        <f t="shared" si="6"/>
        <v>0</v>
      </c>
      <c r="R52" s="47" t="e">
        <f t="shared" si="7"/>
        <v>#DIV/0!</v>
      </c>
      <c r="S52" s="295">
        <f t="shared" si="8"/>
        <v>-15000</v>
      </c>
      <c r="T52" s="49">
        <f t="shared" si="9"/>
        <v>-1</v>
      </c>
      <c r="U52" s="572">
        <f t="shared" si="10"/>
        <v>-15000</v>
      </c>
      <c r="V52" s="47">
        <f t="shared" si="11"/>
        <v>-1</v>
      </c>
      <c r="W52" s="169"/>
      <c r="X52" s="174"/>
      <c r="Y52" s="181">
        <f t="shared" si="15"/>
        <v>0</v>
      </c>
      <c r="Z52" s="295">
        <f t="shared" si="16"/>
        <v>-15000</v>
      </c>
      <c r="AA52" s="47">
        <f t="shared" si="17"/>
        <v>-1</v>
      </c>
      <c r="AB52" s="16"/>
      <c r="AC52" s="121"/>
      <c r="AD52" s="117"/>
      <c r="AE52" s="117"/>
      <c r="AF52" s="117"/>
      <c r="AG52" s="118"/>
      <c r="AH52" s="119">
        <f t="shared" si="20"/>
        <v>0</v>
      </c>
    </row>
    <row r="53" spans="1:34" ht="36" customHeight="1" thickBot="1" x14ac:dyDescent="0.35">
      <c r="A53" s="891" t="s">
        <v>225</v>
      </c>
      <c r="B53" s="892"/>
      <c r="C53" s="164">
        <f>C38+C39</f>
        <v>13012487.195300002</v>
      </c>
      <c r="D53" s="164">
        <f>D38+D39</f>
        <v>12747181.959660919</v>
      </c>
      <c r="E53" s="164">
        <f>E38+E39</f>
        <v>0</v>
      </c>
      <c r="F53" s="208">
        <f>F38+F39</f>
        <v>0</v>
      </c>
      <c r="G53" s="291">
        <f t="shared" si="3"/>
        <v>0</v>
      </c>
      <c r="H53" s="292" t="e">
        <f t="shared" si="4"/>
        <v>#DIV/0!</v>
      </c>
      <c r="I53" s="215">
        <f>I38+I39</f>
        <v>0</v>
      </c>
      <c r="J53" s="287"/>
      <c r="K53" s="228"/>
      <c r="L53" s="228"/>
      <c r="M53" s="228"/>
      <c r="N53" s="288"/>
      <c r="O53" s="215">
        <f>O39+O38</f>
        <v>0</v>
      </c>
      <c r="P53" s="378">
        <f t="shared" si="5"/>
        <v>0</v>
      </c>
      <c r="Q53" s="291">
        <f t="shared" si="6"/>
        <v>-13012487.195300002</v>
      </c>
      <c r="R53" s="292">
        <f t="shared" si="7"/>
        <v>-1</v>
      </c>
      <c r="S53" s="291">
        <f t="shared" si="8"/>
        <v>-12747181.959660919</v>
      </c>
      <c r="T53" s="556">
        <f t="shared" si="9"/>
        <v>-1</v>
      </c>
      <c r="U53" s="564">
        <f t="shared" si="10"/>
        <v>-12747181.959660919</v>
      </c>
      <c r="V53" s="558">
        <f t="shared" si="11"/>
        <v>-1</v>
      </c>
      <c r="W53" s="39"/>
      <c r="X53" s="165">
        <f>X38+X39</f>
        <v>0</v>
      </c>
      <c r="Y53" s="163">
        <f t="shared" si="15"/>
        <v>0</v>
      </c>
      <c r="Z53" s="291">
        <f t="shared" si="16"/>
        <v>-12747181.959660919</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24196713.497299999</v>
      </c>
      <c r="D54" s="298">
        <f>SUM(D17)+D53</f>
        <v>24325355.960828882</v>
      </c>
      <c r="E54" s="298">
        <f>SUM(E17)+E53</f>
        <v>0</v>
      </c>
      <c r="F54" s="315">
        <f>SUM(F17)+F53</f>
        <v>0</v>
      </c>
      <c r="G54" s="299">
        <f t="shared" si="3"/>
        <v>-4117873.0423208503</v>
      </c>
      <c r="H54" s="300">
        <f t="shared" si="4"/>
        <v>-1</v>
      </c>
      <c r="I54" s="301">
        <f>SUM(I17)+I53</f>
        <v>4117873.0423208503</v>
      </c>
      <c r="J54" s="305"/>
      <c r="K54" s="306"/>
      <c r="L54" s="306"/>
      <c r="M54" s="306"/>
      <c r="N54" s="307"/>
      <c r="O54" s="301">
        <f>SUM(O17)+O53</f>
        <v>0</v>
      </c>
      <c r="P54" s="380">
        <f t="shared" si="5"/>
        <v>4117873.0423208503</v>
      </c>
      <c r="Q54" s="302">
        <f t="shared" si="6"/>
        <v>-20078840.454979148</v>
      </c>
      <c r="R54" s="303">
        <f t="shared" si="7"/>
        <v>-0.82981684505293063</v>
      </c>
      <c r="S54" s="302">
        <f t="shared" si="8"/>
        <v>-20207482.91850803</v>
      </c>
      <c r="T54" s="304">
        <f t="shared" si="9"/>
        <v>-0.83071684340603846</v>
      </c>
      <c r="U54" s="573">
        <f t="shared" si="10"/>
        <v>-20207482.91850803</v>
      </c>
      <c r="V54" s="304">
        <f t="shared" si="11"/>
        <v>-0.83071684340603846</v>
      </c>
      <c r="W54" s="308"/>
      <c r="X54" s="309">
        <f>SUM(X17)+X53</f>
        <v>0</v>
      </c>
      <c r="Y54" s="310">
        <f t="shared" si="15"/>
        <v>4117873.0423208503</v>
      </c>
      <c r="Z54" s="302">
        <f t="shared" si="16"/>
        <v>-20207482.91850803</v>
      </c>
      <c r="AA54" s="303">
        <f t="shared" si="17"/>
        <v>-0.83071684340603846</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341" priority="79" operator="greaterThan">
      <formula>0</formula>
    </cfRule>
    <cfRule type="cellIs" dxfId="340" priority="78" operator="greaterThan">
      <formula>0</formula>
    </cfRule>
    <cfRule type="cellIs" dxfId="339" priority="77" operator="lessThan">
      <formula>0</formula>
    </cfRule>
  </conditionalFormatting>
  <conditionalFormatting sqref="G17:H17 J17:N17">
    <cfRule type="cellIs" dxfId="338" priority="85" operator="greaterThan">
      <formula>0</formula>
    </cfRule>
    <cfRule type="cellIs" dxfId="337" priority="84" operator="greaterThan">
      <formula>600000</formula>
    </cfRule>
    <cfRule type="cellIs" dxfId="336" priority="82" operator="greaterThan">
      <formula>0</formula>
    </cfRule>
    <cfRule type="cellIs" dxfId="335" priority="80" operator="lessThan">
      <formula>0</formula>
    </cfRule>
    <cfRule type="cellIs" dxfId="334" priority="83" operator="greaterThan">
      <formula>600000</formula>
    </cfRule>
  </conditionalFormatting>
  <conditionalFormatting sqref="G18:H37 Z18:AA37">
    <cfRule type="cellIs" dxfId="333" priority="81" operator="lessThan">
      <formula>0</formula>
    </cfRule>
    <cfRule type="cellIs" dxfId="332" priority="86" operator="greaterThan">
      <formula>0</formula>
    </cfRule>
    <cfRule type="cellIs" dxfId="331" priority="87" operator="greaterThan">
      <formula>0</formula>
    </cfRule>
  </conditionalFormatting>
  <conditionalFormatting sqref="G38:H39">
    <cfRule type="cellIs" dxfId="330" priority="74" operator="greaterThan">
      <formula>600000</formula>
    </cfRule>
    <cfRule type="cellIs" dxfId="329" priority="76" operator="greaterThan">
      <formula>0</formula>
    </cfRule>
    <cfRule type="cellIs" dxfId="328" priority="75" operator="greaterThan">
      <formula>600000</formula>
    </cfRule>
    <cfRule type="cellIs" dxfId="327" priority="73" operator="greaterThan">
      <formula>0</formula>
    </cfRule>
    <cfRule type="cellIs" dxfId="326" priority="72" operator="lessThan">
      <formula>0</formula>
    </cfRule>
  </conditionalFormatting>
  <conditionalFormatting sqref="G40:H52">
    <cfRule type="cellIs" dxfId="325" priority="71" operator="greaterThan">
      <formula>0</formula>
    </cfRule>
    <cfRule type="cellIs" dxfId="324" priority="70" operator="greaterThan">
      <formula>0</formula>
    </cfRule>
    <cfRule type="cellIs" dxfId="323" priority="69" operator="lessThan">
      <formula>0</formula>
    </cfRule>
  </conditionalFormatting>
  <conditionalFormatting sqref="G53:H54">
    <cfRule type="cellIs" dxfId="322" priority="68" operator="greaterThan">
      <formula>0</formula>
    </cfRule>
    <cfRule type="cellIs" dxfId="321" priority="67" operator="greaterThan">
      <formula>600000</formula>
    </cfRule>
    <cfRule type="cellIs" dxfId="320" priority="66" operator="greaterThan">
      <formula>600000</formula>
    </cfRule>
    <cfRule type="cellIs" dxfId="319" priority="64" operator="lessThan">
      <formula>0</formula>
    </cfRule>
    <cfRule type="cellIs" dxfId="318" priority="65" operator="greaterThan">
      <formula>0</formula>
    </cfRule>
  </conditionalFormatting>
  <conditionalFormatting sqref="J18:N54">
    <cfRule type="cellIs" dxfId="317" priority="92" operator="greaterThan">
      <formula>0</formula>
    </cfRule>
    <cfRule type="cellIs" dxfId="316" priority="88" operator="greaterThan">
      <formula>0</formula>
    </cfRule>
    <cfRule type="cellIs" dxfId="315" priority="89" operator="lessThan">
      <formula>0</formula>
    </cfRule>
    <cfRule type="cellIs" dxfId="314" priority="90" operator="greaterThan">
      <formula>0</formula>
    </cfRule>
    <cfRule type="cellIs" dxfId="313" priority="91" operator="lessThan">
      <formula>0</formula>
    </cfRule>
  </conditionalFormatting>
  <conditionalFormatting sqref="Q5:V16">
    <cfRule type="cellIs" dxfId="312" priority="19" operator="lessThan">
      <formula>0</formula>
    </cfRule>
    <cfRule type="cellIs" dxfId="311" priority="20" operator="greaterThan">
      <formula>0</formula>
    </cfRule>
    <cfRule type="cellIs" dxfId="310" priority="21" operator="greaterThan">
      <formula>0</formula>
    </cfRule>
  </conditionalFormatting>
  <conditionalFormatting sqref="Q17:V17">
    <cfRule type="cellIs" dxfId="309" priority="24" operator="greaterThan">
      <formula>0</formula>
    </cfRule>
    <cfRule type="cellIs" dxfId="308" priority="27" operator="greaterThan">
      <formula>0</formula>
    </cfRule>
    <cfRule type="cellIs" dxfId="307" priority="22" operator="lessThan">
      <formula>0</formula>
    </cfRule>
    <cfRule type="cellIs" dxfId="306" priority="25" operator="greaterThan">
      <formula>600000</formula>
    </cfRule>
    <cfRule type="cellIs" dxfId="305" priority="26" operator="greaterThan">
      <formula>600000</formula>
    </cfRule>
  </conditionalFormatting>
  <conditionalFormatting sqref="Q18:V37">
    <cfRule type="cellIs" dxfId="304" priority="28" operator="greaterThan">
      <formula>0</formula>
    </cfRule>
    <cfRule type="cellIs" dxfId="303" priority="29" operator="greaterThan">
      <formula>0</formula>
    </cfRule>
    <cfRule type="cellIs" dxfId="302" priority="23" operator="lessThan">
      <formula>0</formula>
    </cfRule>
  </conditionalFormatting>
  <conditionalFormatting sqref="Q38:V39">
    <cfRule type="cellIs" dxfId="301" priority="17" operator="greaterThan">
      <formula>600000</formula>
    </cfRule>
    <cfRule type="cellIs" dxfId="300" priority="18" operator="greaterThan">
      <formula>0</formula>
    </cfRule>
    <cfRule type="cellIs" dxfId="299" priority="15" operator="greaterThan">
      <formula>0</formula>
    </cfRule>
    <cfRule type="cellIs" dxfId="298" priority="14" operator="lessThan">
      <formula>0</formula>
    </cfRule>
    <cfRule type="cellIs" dxfId="297" priority="16" operator="greaterThan">
      <formula>600000</formula>
    </cfRule>
  </conditionalFormatting>
  <conditionalFormatting sqref="Q40:V52">
    <cfRule type="cellIs" dxfId="296" priority="13" operator="greaterThan">
      <formula>0</formula>
    </cfRule>
    <cfRule type="cellIs" dxfId="295" priority="12" operator="greaterThan">
      <formula>0</formula>
    </cfRule>
    <cfRule type="cellIs" dxfId="294" priority="11" operator="lessThan">
      <formula>0</formula>
    </cfRule>
  </conditionalFormatting>
  <conditionalFormatting sqref="Q53:V54">
    <cfRule type="cellIs" dxfId="293" priority="1" operator="lessThan">
      <formula>0</formula>
    </cfRule>
    <cfRule type="cellIs" dxfId="292" priority="5" operator="greaterThan">
      <formula>0</formula>
    </cfRule>
    <cfRule type="cellIs" dxfId="291" priority="4" operator="greaterThan">
      <formula>600000</formula>
    </cfRule>
    <cfRule type="cellIs" dxfId="290" priority="3" operator="greaterThan">
      <formula>600000</formula>
    </cfRule>
    <cfRule type="cellIs" dxfId="289" priority="2" operator="greaterThan">
      <formula>0</formula>
    </cfRule>
  </conditionalFormatting>
  <conditionalFormatting sqref="Z5:AA16">
    <cfRule type="cellIs" dxfId="288" priority="48" operator="lessThan">
      <formula>0</formula>
    </cfRule>
    <cfRule type="cellIs" dxfId="287" priority="49" operator="greaterThan">
      <formula>0</formula>
    </cfRule>
    <cfRule type="cellIs" dxfId="286" priority="50" operator="greaterThan">
      <formula>0</formula>
    </cfRule>
  </conditionalFormatting>
  <conditionalFormatting sqref="Z17:AA17">
    <cfRule type="cellIs" dxfId="285" priority="43" operator="lessThan">
      <formula>0</formula>
    </cfRule>
    <cfRule type="cellIs" dxfId="284" priority="44" operator="greaterThan">
      <formula>0</formula>
    </cfRule>
    <cfRule type="cellIs" dxfId="283" priority="45" operator="greaterThan">
      <formula>600000</formula>
    </cfRule>
    <cfRule type="cellIs" dxfId="282" priority="46" operator="greaterThan">
      <formula>600000</formula>
    </cfRule>
    <cfRule type="cellIs" dxfId="281" priority="47" operator="greaterThan">
      <formula>0</formula>
    </cfRule>
  </conditionalFormatting>
  <conditionalFormatting sqref="Z38:AA39">
    <cfRule type="cellIs" dxfId="280" priority="42" operator="greaterThan">
      <formula>0</formula>
    </cfRule>
    <cfRule type="cellIs" dxfId="279" priority="41" operator="greaterThan">
      <formula>600000</formula>
    </cfRule>
    <cfRule type="cellIs" dxfId="278" priority="40" operator="greaterThan">
      <formula>600000</formula>
    </cfRule>
    <cfRule type="cellIs" dxfId="277" priority="39" operator="greaterThan">
      <formula>0</formula>
    </cfRule>
    <cfRule type="cellIs" dxfId="276" priority="38" operator="lessThan">
      <formula>0</formula>
    </cfRule>
  </conditionalFormatting>
  <conditionalFormatting sqref="Z40:AA52">
    <cfRule type="cellIs" dxfId="275" priority="32" operator="greaterThan">
      <formula>0</formula>
    </cfRule>
    <cfRule type="cellIs" dxfId="274" priority="31" operator="greaterThan">
      <formula>0</formula>
    </cfRule>
    <cfRule type="cellIs" dxfId="273" priority="30" operator="lessThan">
      <formula>0</formula>
    </cfRule>
  </conditionalFormatting>
  <conditionalFormatting sqref="Z53:AA54">
    <cfRule type="cellIs" dxfId="272" priority="34" operator="greaterThan">
      <formula>0</formula>
    </cfRule>
    <cfRule type="cellIs" dxfId="271" priority="37" operator="greaterThan">
      <formula>0</formula>
    </cfRule>
    <cfRule type="cellIs" dxfId="270" priority="36" operator="greaterThan">
      <formula>600000</formula>
    </cfRule>
    <cfRule type="cellIs" dxfId="269" priority="35" operator="greaterThan">
      <formula>600000</formula>
    </cfRule>
    <cfRule type="cellIs" dxfId="268" priority="33" operator="lessThan">
      <formula>0</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F041-AEC4-4E9D-860E-CD0FE72CC2CF}">
  <sheetPr codeName="Tabelle13"/>
  <dimension ref="A1:AK54"/>
  <sheetViews>
    <sheetView zoomScale="50" zoomScaleNormal="50" workbookViewId="0">
      <selection activeCell="P4" sqref="P4"/>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0" width="22.5546875" customWidth="1"/>
    <col min="21" max="21" width="21.44140625" customWidth="1"/>
    <col min="22"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414</v>
      </c>
      <c r="D4" s="317" t="s">
        <v>415</v>
      </c>
      <c r="E4" s="279" t="s">
        <v>416</v>
      </c>
      <c r="F4" s="279" t="s">
        <v>417</v>
      </c>
      <c r="G4" s="97" t="s">
        <v>418</v>
      </c>
      <c r="H4" s="272" t="s">
        <v>419</v>
      </c>
      <c r="I4" s="35" t="s">
        <v>175</v>
      </c>
      <c r="J4" s="221" t="s">
        <v>420</v>
      </c>
      <c r="K4" s="221" t="s">
        <v>421</v>
      </c>
      <c r="L4" s="221" t="s">
        <v>422</v>
      </c>
      <c r="M4" s="221" t="s">
        <v>423</v>
      </c>
      <c r="N4" s="280" t="s">
        <v>176</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420</v>
      </c>
      <c r="AD4" s="6" t="s">
        <v>421</v>
      </c>
      <c r="AE4" s="6" t="s">
        <v>422</v>
      </c>
      <c r="AF4" s="6" t="s">
        <v>423</v>
      </c>
      <c r="AG4" s="6" t="s">
        <v>176</v>
      </c>
      <c r="AH4" s="15" t="s">
        <v>21</v>
      </c>
    </row>
    <row r="5" spans="1:34" ht="36" customHeight="1" outlineLevel="1" x14ac:dyDescent="0.3">
      <c r="A5" s="139" t="s">
        <v>34</v>
      </c>
      <c r="B5" s="36" t="s">
        <v>35</v>
      </c>
      <c r="C5" s="195">
        <v>136351</v>
      </c>
      <c r="D5" s="196">
        <v>150024.94563106605</v>
      </c>
      <c r="E5" s="183"/>
      <c r="F5" s="183"/>
      <c r="G5" s="273">
        <f>E5-I5</f>
        <v>-195032.42928000001</v>
      </c>
      <c r="H5" s="9">
        <f t="shared" ref="H5:H54" si="0">E5/I5-1</f>
        <v>-1</v>
      </c>
      <c r="I5" s="211">
        <v>195032.42928000001</v>
      </c>
      <c r="J5" s="51"/>
      <c r="K5" s="131"/>
      <c r="L5" s="8"/>
      <c r="M5" s="8"/>
      <c r="N5" s="153"/>
      <c r="O5" s="211"/>
      <c r="P5" s="365">
        <f>I5-O5</f>
        <v>195032.42928000001</v>
      </c>
      <c r="Q5" s="273">
        <f t="shared" ref="Q5:Q54" si="1">I5-C5</f>
        <v>58681.429280000011</v>
      </c>
      <c r="R5" s="9">
        <f t="shared" ref="R5:R54" si="2">I5/C5-1</f>
        <v>0.43037036237357995</v>
      </c>
      <c r="S5" s="273">
        <f t="shared" ref="S5:S54" si="3">I5-D5</f>
        <v>45007.483648933965</v>
      </c>
      <c r="T5" s="31">
        <f t="shared" ref="T5:T54" si="4">I5/D5-1</f>
        <v>0.29999999973080582</v>
      </c>
      <c r="U5" s="568">
        <f>P5-D5</f>
        <v>45007.483648933965</v>
      </c>
      <c r="V5" s="9">
        <f>P5/D5-1</f>
        <v>0.29999999973080582</v>
      </c>
      <c r="W5" s="166"/>
      <c r="X5" s="171"/>
      <c r="Y5" s="192">
        <f t="shared" ref="Y5:Y36" si="5">I5+X5</f>
        <v>195032.42928000001</v>
      </c>
      <c r="Z5" s="273">
        <f t="shared" ref="Z5:Z36" si="6">Y5-D5</f>
        <v>45007.483648933965</v>
      </c>
      <c r="AA5" s="9">
        <f t="shared" ref="AA5:AA36" si="7">Y5/D5-1</f>
        <v>0.29999999973080582</v>
      </c>
      <c r="AB5" s="16"/>
      <c r="AC5" s="20"/>
      <c r="AD5" s="21"/>
      <c r="AE5" s="21"/>
      <c r="AF5" s="21"/>
      <c r="AG5" s="40"/>
      <c r="AH5" s="22">
        <f t="shared" ref="AH5:AH16" si="8">SUM(AC5:AG5)</f>
        <v>0</v>
      </c>
    </row>
    <row r="6" spans="1:34" ht="36" customHeight="1" outlineLevel="1" x14ac:dyDescent="0.3">
      <c r="A6" s="140" t="s">
        <v>34</v>
      </c>
      <c r="B6" s="37" t="s">
        <v>45</v>
      </c>
      <c r="C6" s="170">
        <v>127169.2343</v>
      </c>
      <c r="D6" s="176">
        <v>137548.33723564097</v>
      </c>
      <c r="E6" s="161"/>
      <c r="F6" s="161"/>
      <c r="G6" s="230">
        <f t="shared" ref="G6:G54" si="9">E6-I6</f>
        <v>0</v>
      </c>
      <c r="H6" s="10" t="e">
        <f t="shared" si="0"/>
        <v>#DIV/0!</v>
      </c>
      <c r="I6" s="212"/>
      <c r="J6" s="98"/>
      <c r="K6" s="17"/>
      <c r="L6" s="3"/>
      <c r="M6" s="3"/>
      <c r="N6" s="133"/>
      <c r="O6" s="212"/>
      <c r="P6" s="366">
        <f t="shared" ref="P6:P54" si="10">I6-O6</f>
        <v>0</v>
      </c>
      <c r="Q6" s="230">
        <f t="shared" si="1"/>
        <v>-127169.2343</v>
      </c>
      <c r="R6" s="10">
        <f t="shared" si="2"/>
        <v>-1</v>
      </c>
      <c r="S6" s="230">
        <f t="shared" si="3"/>
        <v>-137548.33723564097</v>
      </c>
      <c r="T6" s="32">
        <f t="shared" si="4"/>
        <v>-1</v>
      </c>
      <c r="U6" s="569">
        <f t="shared" ref="U6:U54" si="11">P6-D6</f>
        <v>-137548.33723564097</v>
      </c>
      <c r="V6" s="10">
        <f t="shared" ref="V6:V54" si="12">P6/D6-1</f>
        <v>-1</v>
      </c>
      <c r="W6" s="167"/>
      <c r="X6" s="172"/>
      <c r="Y6" s="181">
        <f t="shared" si="5"/>
        <v>0</v>
      </c>
      <c r="Z6" s="230">
        <f t="shared" si="6"/>
        <v>-137548.33723564097</v>
      </c>
      <c r="AA6" s="10">
        <f t="shared" si="7"/>
        <v>-1</v>
      </c>
      <c r="AB6" s="16"/>
      <c r="AC6" s="19"/>
      <c r="AD6" s="17"/>
      <c r="AE6" s="17"/>
      <c r="AF6" s="17"/>
      <c r="AG6" s="41"/>
      <c r="AH6" s="18">
        <f t="shared" si="8"/>
        <v>0</v>
      </c>
    </row>
    <row r="7" spans="1:34" ht="36" customHeight="1" outlineLevel="1" x14ac:dyDescent="0.3">
      <c r="A7" s="140" t="s">
        <v>46</v>
      </c>
      <c r="B7" s="37" t="s">
        <v>47</v>
      </c>
      <c r="C7" s="170">
        <v>69144.789999999994</v>
      </c>
      <c r="D7" s="176">
        <v>75000</v>
      </c>
      <c r="E7" s="161"/>
      <c r="F7" s="161"/>
      <c r="G7" s="230">
        <f t="shared" si="9"/>
        <v>-93750</v>
      </c>
      <c r="H7" s="10">
        <f t="shared" si="0"/>
        <v>-1</v>
      </c>
      <c r="I7" s="212">
        <v>93750</v>
      </c>
      <c r="J7" s="98"/>
      <c r="K7" s="17"/>
      <c r="L7" s="3"/>
      <c r="M7" s="3"/>
      <c r="N7" s="133"/>
      <c r="O7" s="212"/>
      <c r="P7" s="366">
        <f t="shared" si="10"/>
        <v>93750</v>
      </c>
      <c r="Q7" s="230">
        <f t="shared" si="1"/>
        <v>24605.210000000006</v>
      </c>
      <c r="R7" s="10">
        <f t="shared" si="2"/>
        <v>0.35585052756686375</v>
      </c>
      <c r="S7" s="230">
        <f t="shared" si="3"/>
        <v>18750</v>
      </c>
      <c r="T7" s="32">
        <f t="shared" si="4"/>
        <v>0.25</v>
      </c>
      <c r="U7" s="569">
        <f t="shared" si="11"/>
        <v>18750</v>
      </c>
      <c r="V7" s="10">
        <f t="shared" si="12"/>
        <v>0.25</v>
      </c>
      <c r="W7" s="167"/>
      <c r="X7" s="172"/>
      <c r="Y7" s="181">
        <f t="shared" si="5"/>
        <v>93750</v>
      </c>
      <c r="Z7" s="230">
        <f t="shared" si="6"/>
        <v>18750</v>
      </c>
      <c r="AA7" s="10">
        <f t="shared" si="7"/>
        <v>0.25</v>
      </c>
      <c r="AB7" s="16"/>
      <c r="AC7" s="19"/>
      <c r="AD7" s="17"/>
      <c r="AE7" s="17"/>
      <c r="AF7" s="17"/>
      <c r="AG7" s="41"/>
      <c r="AH7" s="18">
        <f t="shared" si="8"/>
        <v>0</v>
      </c>
    </row>
    <row r="8" spans="1:34" ht="36" customHeight="1" outlineLevel="1" x14ac:dyDescent="0.3">
      <c r="A8" s="140" t="s">
        <v>46</v>
      </c>
      <c r="B8" s="37" t="s">
        <v>195</v>
      </c>
      <c r="C8" s="197">
        <v>127381.4982</v>
      </c>
      <c r="D8" s="176">
        <v>187290.0898385313</v>
      </c>
      <c r="E8" s="161"/>
      <c r="F8" s="161"/>
      <c r="G8" s="230">
        <f t="shared" si="9"/>
        <v>0</v>
      </c>
      <c r="H8" s="10" t="e">
        <f t="shared" si="0"/>
        <v>#DIV/0!</v>
      </c>
      <c r="I8" s="212"/>
      <c r="J8" s="98"/>
      <c r="K8" s="17"/>
      <c r="L8" s="3"/>
      <c r="M8" s="3"/>
      <c r="N8" s="133"/>
      <c r="O8" s="212"/>
      <c r="P8" s="366">
        <f t="shared" si="10"/>
        <v>0</v>
      </c>
      <c r="Q8" s="230">
        <f t="shared" si="1"/>
        <v>-127381.4982</v>
      </c>
      <c r="R8" s="10">
        <f t="shared" si="2"/>
        <v>-1</v>
      </c>
      <c r="S8" s="230">
        <f t="shared" si="3"/>
        <v>-187290.0898385313</v>
      </c>
      <c r="T8" s="32">
        <f t="shared" si="4"/>
        <v>-1</v>
      </c>
      <c r="U8" s="569">
        <f t="shared" si="11"/>
        <v>-187290.0898385313</v>
      </c>
      <c r="V8" s="10">
        <f t="shared" si="12"/>
        <v>-1</v>
      </c>
      <c r="W8" s="167"/>
      <c r="X8" s="172"/>
      <c r="Y8" s="181">
        <f t="shared" si="5"/>
        <v>0</v>
      </c>
      <c r="Z8" s="230">
        <f t="shared" si="6"/>
        <v>-187290.0898385313</v>
      </c>
      <c r="AA8" s="10">
        <f t="shared" si="7"/>
        <v>-1</v>
      </c>
      <c r="AB8" s="16"/>
      <c r="AC8" s="19"/>
      <c r="AD8" s="17"/>
      <c r="AE8" s="17"/>
      <c r="AF8" s="17"/>
      <c r="AG8" s="17"/>
      <c r="AH8" s="18">
        <f t="shared" si="8"/>
        <v>0</v>
      </c>
    </row>
    <row r="9" spans="1:34" ht="36" customHeight="1" outlineLevel="1" x14ac:dyDescent="0.3">
      <c r="A9" s="142" t="s">
        <v>49</v>
      </c>
      <c r="B9" s="44" t="s">
        <v>197</v>
      </c>
      <c r="C9" s="198">
        <v>16125.07</v>
      </c>
      <c r="D9" s="177">
        <v>20000</v>
      </c>
      <c r="E9" s="184"/>
      <c r="F9" s="184"/>
      <c r="G9" s="230">
        <f t="shared" si="9"/>
        <v>-23000</v>
      </c>
      <c r="H9" s="10">
        <f t="shared" si="0"/>
        <v>-1</v>
      </c>
      <c r="I9" s="213">
        <v>23000</v>
      </c>
      <c r="J9" s="110"/>
      <c r="K9" s="25"/>
      <c r="L9" s="46"/>
      <c r="M9" s="46"/>
      <c r="N9" s="154"/>
      <c r="O9" s="213"/>
      <c r="P9" s="367">
        <f t="shared" si="10"/>
        <v>23000</v>
      </c>
      <c r="Q9" s="230">
        <f t="shared" si="1"/>
        <v>6874.93</v>
      </c>
      <c r="R9" s="10">
        <f t="shared" si="2"/>
        <v>0.42635039723858559</v>
      </c>
      <c r="S9" s="230">
        <f t="shared" si="3"/>
        <v>3000</v>
      </c>
      <c r="T9" s="32">
        <f t="shared" si="4"/>
        <v>0.14999999999999991</v>
      </c>
      <c r="U9" s="569">
        <f t="shared" si="11"/>
        <v>3000</v>
      </c>
      <c r="V9" s="10">
        <f t="shared" si="12"/>
        <v>0.14999999999999991</v>
      </c>
      <c r="W9" s="168"/>
      <c r="X9" s="173"/>
      <c r="Y9" s="181">
        <f t="shared" si="5"/>
        <v>23000</v>
      </c>
      <c r="Z9" s="230">
        <f t="shared" si="6"/>
        <v>3000</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113244.99950000001</v>
      </c>
      <c r="D10" s="178">
        <v>67195.287555757342</v>
      </c>
      <c r="E10" s="162"/>
      <c r="F10" s="162"/>
      <c r="G10" s="274">
        <f t="shared" si="9"/>
        <v>0</v>
      </c>
      <c r="H10" s="12" t="e">
        <f t="shared" si="0"/>
        <v>#DIV/0!</v>
      </c>
      <c r="I10" s="214"/>
      <c r="J10" s="109"/>
      <c r="K10" s="117"/>
      <c r="L10" s="11"/>
      <c r="M10" s="11"/>
      <c r="N10" s="155"/>
      <c r="O10" s="214"/>
      <c r="P10" s="368">
        <f t="shared" si="10"/>
        <v>0</v>
      </c>
      <c r="Q10" s="274">
        <f t="shared" si="1"/>
        <v>-113244.99950000001</v>
      </c>
      <c r="R10" s="12">
        <f t="shared" si="2"/>
        <v>-1</v>
      </c>
      <c r="S10" s="274">
        <f t="shared" si="3"/>
        <v>-67195.287555757342</v>
      </c>
      <c r="T10" s="33">
        <f t="shared" si="4"/>
        <v>-1</v>
      </c>
      <c r="U10" s="570">
        <f t="shared" si="11"/>
        <v>-67195.287555757342</v>
      </c>
      <c r="V10" s="12">
        <f t="shared" si="12"/>
        <v>-1</v>
      </c>
      <c r="W10" s="169"/>
      <c r="X10" s="174"/>
      <c r="Y10" s="193">
        <f t="shared" si="5"/>
        <v>0</v>
      </c>
      <c r="Z10" s="274">
        <f t="shared" si="6"/>
        <v>-67195.287555757342</v>
      </c>
      <c r="AA10" s="12">
        <f t="shared" si="7"/>
        <v>-1</v>
      </c>
      <c r="AB10" s="16"/>
      <c r="AC10" s="24"/>
      <c r="AD10" s="25"/>
      <c r="AE10" s="25"/>
      <c r="AF10" s="25"/>
      <c r="AG10" s="42"/>
      <c r="AH10" s="23">
        <f t="shared" si="8"/>
        <v>0</v>
      </c>
    </row>
    <row r="11" spans="1:34" ht="36" customHeight="1" outlineLevel="1" x14ac:dyDescent="0.3">
      <c r="A11" s="99" t="s">
        <v>52</v>
      </c>
      <c r="B11" s="107" t="s">
        <v>53</v>
      </c>
      <c r="C11" s="200">
        <v>3153351.52</v>
      </c>
      <c r="D11" s="175">
        <v>3520000</v>
      </c>
      <c r="E11" s="240"/>
      <c r="F11" s="240"/>
      <c r="G11" s="276">
        <f t="shared" si="9"/>
        <v>-3167999.9999991003</v>
      </c>
      <c r="H11" s="45">
        <f t="shared" si="0"/>
        <v>-1</v>
      </c>
      <c r="I11" s="233">
        <v>3167999.9999991003</v>
      </c>
      <c r="J11" s="128"/>
      <c r="K11" s="131"/>
      <c r="L11" s="131"/>
      <c r="M11" s="131"/>
      <c r="N11" s="281"/>
      <c r="O11" s="233"/>
      <c r="P11" s="369">
        <f t="shared" si="10"/>
        <v>3167999.9999991003</v>
      </c>
      <c r="Q11" s="276">
        <f t="shared" si="1"/>
        <v>14648.479999100324</v>
      </c>
      <c r="R11" s="45">
        <f t="shared" si="2"/>
        <v>4.6453685566587577E-3</v>
      </c>
      <c r="S11" s="276">
        <f t="shared" si="3"/>
        <v>-352000.00000089966</v>
      </c>
      <c r="T11" s="187">
        <f t="shared" si="4"/>
        <v>-0.10000000000025555</v>
      </c>
      <c r="U11" s="571">
        <f t="shared" si="11"/>
        <v>-352000.00000089966</v>
      </c>
      <c r="V11" s="45">
        <f t="shared" si="12"/>
        <v>-0.10000000000025555</v>
      </c>
      <c r="W11" s="222"/>
      <c r="X11" s="175"/>
      <c r="Y11" s="192">
        <f t="shared" si="5"/>
        <v>3167999.9999991003</v>
      </c>
      <c r="Z11" s="273">
        <f t="shared" si="6"/>
        <v>-352000.00000089966</v>
      </c>
      <c r="AA11" s="9">
        <f t="shared" si="7"/>
        <v>-0.10000000000025555</v>
      </c>
      <c r="AB11" s="16"/>
      <c r="AC11" s="51"/>
      <c r="AD11" s="13"/>
      <c r="AE11" s="13"/>
      <c r="AF11" s="131"/>
      <c r="AG11" s="131"/>
      <c r="AH11" s="129">
        <f t="shared" si="8"/>
        <v>0</v>
      </c>
    </row>
    <row r="12" spans="1:34" ht="36" customHeight="1" outlineLevel="1" x14ac:dyDescent="0.3">
      <c r="A12" s="37" t="s">
        <v>52</v>
      </c>
      <c r="B12" s="105" t="s">
        <v>54</v>
      </c>
      <c r="C12" s="201">
        <v>5386892.3903999999</v>
      </c>
      <c r="D12" s="176">
        <v>2848531.468039291</v>
      </c>
      <c r="E12" s="161"/>
      <c r="F12" s="161"/>
      <c r="G12" s="230">
        <f t="shared" si="9"/>
        <v>0</v>
      </c>
      <c r="H12" s="10" t="e">
        <f t="shared" si="0"/>
        <v>#DIV/0!</v>
      </c>
      <c r="I12" s="212"/>
      <c r="J12" s="19"/>
      <c r="K12" s="17"/>
      <c r="L12" s="17"/>
      <c r="M12" s="17"/>
      <c r="N12" s="134"/>
      <c r="O12" s="212"/>
      <c r="P12" s="366">
        <f t="shared" si="10"/>
        <v>0</v>
      </c>
      <c r="Q12" s="230">
        <f t="shared" si="1"/>
        <v>-5386892.3903999999</v>
      </c>
      <c r="R12" s="10">
        <f t="shared" si="2"/>
        <v>-1</v>
      </c>
      <c r="S12" s="230">
        <f t="shared" si="3"/>
        <v>-2848531.468039291</v>
      </c>
      <c r="T12" s="32">
        <f t="shared" si="4"/>
        <v>-1</v>
      </c>
      <c r="U12" s="569">
        <f t="shared" si="11"/>
        <v>-2848531.468039291</v>
      </c>
      <c r="V12" s="10">
        <f t="shared" si="12"/>
        <v>-1</v>
      </c>
      <c r="W12" s="167"/>
      <c r="X12" s="176"/>
      <c r="Y12" s="181">
        <f t="shared" si="5"/>
        <v>0</v>
      </c>
      <c r="Z12" s="230">
        <f t="shared" si="6"/>
        <v>-2848531.468039291</v>
      </c>
      <c r="AA12" s="10">
        <f t="shared" si="7"/>
        <v>-1</v>
      </c>
      <c r="AB12" s="16"/>
      <c r="AC12" s="106"/>
      <c r="AD12" s="17"/>
      <c r="AE12" s="17"/>
      <c r="AF12" s="17"/>
      <c r="AG12" s="17"/>
      <c r="AH12" s="22">
        <f t="shared" si="8"/>
        <v>0</v>
      </c>
    </row>
    <row r="13" spans="1:34" ht="36" customHeight="1" outlineLevel="1" x14ac:dyDescent="0.3">
      <c r="A13" s="37" t="s">
        <v>52</v>
      </c>
      <c r="B13" s="105" t="s">
        <v>55</v>
      </c>
      <c r="C13" s="202">
        <v>11378.2909</v>
      </c>
      <c r="D13" s="177">
        <v>30737.625621919495</v>
      </c>
      <c r="E13" s="184"/>
      <c r="F13" s="184"/>
      <c r="G13" s="230">
        <f t="shared" si="9"/>
        <v>0</v>
      </c>
      <c r="H13" s="10" t="e">
        <f t="shared" si="0"/>
        <v>#DIV/0!</v>
      </c>
      <c r="I13" s="213"/>
      <c r="J13" s="19"/>
      <c r="K13" s="17"/>
      <c r="L13" s="17"/>
      <c r="M13" s="17"/>
      <c r="N13" s="134"/>
      <c r="O13" s="213"/>
      <c r="P13" s="367">
        <f t="shared" si="10"/>
        <v>0</v>
      </c>
      <c r="Q13" s="230">
        <f t="shared" si="1"/>
        <v>-11378.2909</v>
      </c>
      <c r="R13" s="10">
        <f t="shared" si="2"/>
        <v>-1</v>
      </c>
      <c r="S13" s="230">
        <f t="shared" si="3"/>
        <v>-30737.625621919495</v>
      </c>
      <c r="T13" s="32">
        <f t="shared" si="4"/>
        <v>-1</v>
      </c>
      <c r="U13" s="569">
        <f t="shared" si="11"/>
        <v>-30737.625621919495</v>
      </c>
      <c r="V13" s="10">
        <f t="shared" si="12"/>
        <v>-1</v>
      </c>
      <c r="W13" s="168"/>
      <c r="X13" s="177"/>
      <c r="Y13" s="181">
        <f t="shared" si="5"/>
        <v>0</v>
      </c>
      <c r="Z13" s="230">
        <f t="shared" si="6"/>
        <v>-30737.625621919495</v>
      </c>
      <c r="AA13" s="10">
        <f t="shared" si="7"/>
        <v>-1</v>
      </c>
      <c r="AB13" s="16"/>
      <c r="AC13" s="120"/>
      <c r="AD13" s="27"/>
      <c r="AE13" s="27"/>
      <c r="AF13" s="27"/>
      <c r="AG13" s="132"/>
      <c r="AH13" s="115">
        <f t="shared" si="8"/>
        <v>0</v>
      </c>
    </row>
    <row r="14" spans="1:34" ht="36" customHeight="1" outlineLevel="1" thickBot="1" x14ac:dyDescent="0.35">
      <c r="A14" s="38" t="s">
        <v>52</v>
      </c>
      <c r="B14" s="90" t="s">
        <v>56</v>
      </c>
      <c r="C14" s="203">
        <v>3012</v>
      </c>
      <c r="D14" s="178">
        <v>0</v>
      </c>
      <c r="E14" s="162"/>
      <c r="F14" s="162"/>
      <c r="G14" s="274">
        <f t="shared" si="9"/>
        <v>0</v>
      </c>
      <c r="H14" s="12" t="e">
        <f t="shared" si="0"/>
        <v>#DIV/0!</v>
      </c>
      <c r="I14" s="214"/>
      <c r="J14" s="121"/>
      <c r="K14" s="117"/>
      <c r="L14" s="117"/>
      <c r="M14" s="117"/>
      <c r="N14" s="136"/>
      <c r="O14" s="214"/>
      <c r="P14" s="368">
        <f t="shared" si="10"/>
        <v>0</v>
      </c>
      <c r="Q14" s="274">
        <f t="shared" si="1"/>
        <v>-3012</v>
      </c>
      <c r="R14" s="12">
        <f t="shared" si="2"/>
        <v>-1</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297385.3</v>
      </c>
      <c r="D15" s="175">
        <v>276007.37709572847</v>
      </c>
      <c r="E15" s="160"/>
      <c r="F15" s="160"/>
      <c r="G15" s="276">
        <f t="shared" si="9"/>
        <v>-289807.74595394998</v>
      </c>
      <c r="H15" s="45">
        <f t="shared" si="0"/>
        <v>-1</v>
      </c>
      <c r="I15" s="233">
        <v>289807.74595394998</v>
      </c>
      <c r="J15" s="26"/>
      <c r="K15" s="27"/>
      <c r="L15" s="27"/>
      <c r="M15" s="27"/>
      <c r="N15" s="135"/>
      <c r="O15" s="233"/>
      <c r="P15" s="369">
        <f t="shared" si="10"/>
        <v>289807.74595394998</v>
      </c>
      <c r="Q15" s="276">
        <f t="shared" si="1"/>
        <v>-7577.5540460500051</v>
      </c>
      <c r="R15" s="45">
        <f t="shared" si="2"/>
        <v>-2.5480593849292466E-2</v>
      </c>
      <c r="S15" s="276">
        <f t="shared" si="3"/>
        <v>13800.368858221511</v>
      </c>
      <c r="T15" s="187">
        <f t="shared" si="4"/>
        <v>5.0000000012445645E-2</v>
      </c>
      <c r="U15" s="571">
        <f t="shared" si="11"/>
        <v>13800.368858221511</v>
      </c>
      <c r="V15" s="45">
        <f t="shared" si="12"/>
        <v>5.0000000012445645E-2</v>
      </c>
      <c r="W15" s="222"/>
      <c r="X15" s="175"/>
      <c r="Y15" s="192">
        <f t="shared" si="5"/>
        <v>289807.74595394998</v>
      </c>
      <c r="Z15" s="276">
        <f t="shared" si="6"/>
        <v>13800.368858221511</v>
      </c>
      <c r="AA15" s="45">
        <f t="shared" si="7"/>
        <v>5.0000000012445645E-2</v>
      </c>
      <c r="AB15" s="16"/>
      <c r="AC15" s="128"/>
      <c r="AD15" s="8"/>
      <c r="AE15" s="8"/>
      <c r="AF15" s="8"/>
      <c r="AG15" s="8"/>
      <c r="AH15" s="129">
        <f t="shared" si="8"/>
        <v>0</v>
      </c>
    </row>
    <row r="16" spans="1:34" ht="36" customHeight="1" outlineLevel="1" thickBot="1" x14ac:dyDescent="0.35">
      <c r="A16" s="95" t="s">
        <v>57</v>
      </c>
      <c r="B16" s="111" t="s">
        <v>59</v>
      </c>
      <c r="C16" s="204">
        <v>628385.78760000004</v>
      </c>
      <c r="D16" s="179">
        <v>752498.59929507284</v>
      </c>
      <c r="E16" s="242"/>
      <c r="F16" s="242"/>
      <c r="G16" s="274">
        <f t="shared" si="9"/>
        <v>0</v>
      </c>
      <c r="H16" s="12" t="e">
        <f t="shared" si="0"/>
        <v>#DIV/0!</v>
      </c>
      <c r="I16" s="234"/>
      <c r="J16" s="19"/>
      <c r="K16" s="17"/>
      <c r="L16" s="17"/>
      <c r="M16" s="17"/>
      <c r="N16" s="134"/>
      <c r="O16" s="234"/>
      <c r="P16" s="370">
        <f t="shared" si="10"/>
        <v>0</v>
      </c>
      <c r="Q16" s="274">
        <f t="shared" si="1"/>
        <v>-628385.78760000004</v>
      </c>
      <c r="R16" s="12">
        <f t="shared" si="2"/>
        <v>-1</v>
      </c>
      <c r="S16" s="274">
        <f t="shared" si="3"/>
        <v>-752498.59929507284</v>
      </c>
      <c r="T16" s="33">
        <f t="shared" si="4"/>
        <v>-1</v>
      </c>
      <c r="U16" s="570">
        <f t="shared" si="11"/>
        <v>-752498.59929507284</v>
      </c>
      <c r="V16" s="12">
        <f t="shared" si="12"/>
        <v>-1</v>
      </c>
      <c r="W16" s="241"/>
      <c r="X16" s="179"/>
      <c r="Y16" s="181">
        <f t="shared" si="5"/>
        <v>0</v>
      </c>
      <c r="Z16" s="295">
        <f t="shared" si="6"/>
        <v>-752498.59929507284</v>
      </c>
      <c r="AA16" s="47">
        <f t="shared" si="7"/>
        <v>-1</v>
      </c>
      <c r="AB16" s="16"/>
      <c r="AC16" s="121"/>
      <c r="AD16" s="11"/>
      <c r="AE16" s="11"/>
      <c r="AF16" s="11"/>
      <c r="AG16" s="11"/>
      <c r="AH16" s="119">
        <f t="shared" si="8"/>
        <v>0</v>
      </c>
    </row>
    <row r="17" spans="1:37" ht="36" customHeight="1" thickBot="1" x14ac:dyDescent="0.35">
      <c r="A17" s="891" t="s">
        <v>200</v>
      </c>
      <c r="B17" s="902"/>
      <c r="C17" s="164">
        <f>SUM(C5:C16)</f>
        <v>10069821.880899999</v>
      </c>
      <c r="D17" s="191">
        <f>SUM(D5:D16)</f>
        <v>8064833.7303130077</v>
      </c>
      <c r="E17" s="164">
        <f>SUM(E5:E16)</f>
        <v>0</v>
      </c>
      <c r="F17" s="208"/>
      <c r="G17" s="291">
        <f t="shared" si="9"/>
        <v>-3769590.1752330502</v>
      </c>
      <c r="H17" s="292">
        <f t="shared" si="0"/>
        <v>-1</v>
      </c>
      <c r="I17" s="215">
        <f>SUM(I5:I16)</f>
        <v>3769590.1752330502</v>
      </c>
      <c r="J17" s="28"/>
      <c r="K17" s="7"/>
      <c r="L17" s="7"/>
      <c r="M17" s="7"/>
      <c r="N17" s="53"/>
      <c r="O17" s="215">
        <f>SUM(O5:O16)</f>
        <v>0</v>
      </c>
      <c r="P17" s="381">
        <f>I17-O17</f>
        <v>3769590.1752330502</v>
      </c>
      <c r="Q17" s="277">
        <f t="shared" si="1"/>
        <v>-6300231.705666949</v>
      </c>
      <c r="R17" s="152">
        <f t="shared" si="2"/>
        <v>-0.62565473155160323</v>
      </c>
      <c r="S17" s="277">
        <f t="shared" si="3"/>
        <v>-4295243.5550799575</v>
      </c>
      <c r="T17" s="226">
        <f t="shared" si="4"/>
        <v>-0.53258922610339454</v>
      </c>
      <c r="U17" s="564">
        <f>P17-D17</f>
        <v>-4295243.5550799575</v>
      </c>
      <c r="V17" s="558">
        <f t="shared" si="12"/>
        <v>-0.53258922610339454</v>
      </c>
      <c r="W17" s="35"/>
      <c r="X17" s="165">
        <f>SUM(X5:X16)</f>
        <v>0</v>
      </c>
      <c r="Y17" s="165">
        <f t="shared" si="5"/>
        <v>3769590.1752330502</v>
      </c>
      <c r="Z17" s="291">
        <f t="shared" si="6"/>
        <v>-4295243.5550799575</v>
      </c>
      <c r="AA17" s="292">
        <f t="shared" si="7"/>
        <v>-0.53258922610339454</v>
      </c>
      <c r="AB17" s="4"/>
      <c r="AC17" s="28">
        <f>SUM(AC5:AC16)</f>
        <v>0</v>
      </c>
      <c r="AD17" s="7">
        <f>SUM(AD5:AD16)</f>
        <v>0</v>
      </c>
      <c r="AE17" s="7">
        <f t="shared" ref="AE17:AH17" si="13">SUM(AE5:AE16)</f>
        <v>0</v>
      </c>
      <c r="AF17" s="7">
        <f t="shared" si="13"/>
        <v>0</v>
      </c>
      <c r="AG17" s="7">
        <f t="shared" si="13"/>
        <v>0</v>
      </c>
      <c r="AH17" s="29">
        <f t="shared" si="13"/>
        <v>0</v>
      </c>
    </row>
    <row r="18" spans="1:37" ht="36" customHeight="1" outlineLevel="1" x14ac:dyDescent="0.3">
      <c r="A18" s="139" t="s">
        <v>49</v>
      </c>
      <c r="B18" s="36" t="s">
        <v>60</v>
      </c>
      <c r="C18" s="192">
        <v>176229</v>
      </c>
      <c r="D18" s="205">
        <v>105132.99999999937</v>
      </c>
      <c r="E18" s="196"/>
      <c r="F18" s="183"/>
      <c r="G18" s="273">
        <f t="shared" si="9"/>
        <v>0</v>
      </c>
      <c r="H18" s="9" t="e">
        <f t="shared" si="0"/>
        <v>#DIV/0!</v>
      </c>
      <c r="I18" s="211"/>
      <c r="J18" s="51"/>
      <c r="K18" s="131"/>
      <c r="L18" s="8"/>
      <c r="M18" s="8"/>
      <c r="N18" s="153"/>
      <c r="O18" s="216"/>
      <c r="P18" s="374">
        <f t="shared" si="10"/>
        <v>0</v>
      </c>
      <c r="Q18" s="273">
        <f t="shared" si="1"/>
        <v>-176229</v>
      </c>
      <c r="R18" s="9">
        <f t="shared" si="2"/>
        <v>-1</v>
      </c>
      <c r="S18" s="273">
        <f t="shared" si="3"/>
        <v>-105132.99999999937</v>
      </c>
      <c r="T18" s="31">
        <f t="shared" si="4"/>
        <v>-1</v>
      </c>
      <c r="U18" s="568">
        <f t="shared" si="11"/>
        <v>-105132.99999999937</v>
      </c>
      <c r="V18" s="9">
        <f t="shared" si="12"/>
        <v>-1</v>
      </c>
      <c r="W18" s="166"/>
      <c r="X18" s="171"/>
      <c r="Y18" s="181">
        <f t="shared" si="5"/>
        <v>0</v>
      </c>
      <c r="Z18" s="273">
        <f t="shared" si="6"/>
        <v>-105132.99999999937</v>
      </c>
      <c r="AA18" s="9">
        <f t="shared" si="7"/>
        <v>-1</v>
      </c>
      <c r="AB18" s="16"/>
      <c r="AC18" s="128"/>
      <c r="AD18" s="131"/>
      <c r="AE18" s="131"/>
      <c r="AF18" s="131"/>
      <c r="AG18" s="52"/>
      <c r="AH18" s="129">
        <f t="shared" ref="AH18:AH37" si="14">SUM(AC18:AG18)</f>
        <v>0</v>
      </c>
    </row>
    <row r="19" spans="1:37" ht="36" customHeight="1" outlineLevel="1" x14ac:dyDescent="0.3">
      <c r="A19" s="140" t="s">
        <v>49</v>
      </c>
      <c r="B19" s="37" t="s">
        <v>61</v>
      </c>
      <c r="C19" s="181">
        <v>379834</v>
      </c>
      <c r="D19" s="170">
        <v>0</v>
      </c>
      <c r="E19" s="176"/>
      <c r="F19" s="161"/>
      <c r="G19" s="230">
        <f t="shared" si="9"/>
        <v>0</v>
      </c>
      <c r="H19" s="10" t="e">
        <f t="shared" si="0"/>
        <v>#DIV/0!</v>
      </c>
      <c r="I19" s="212"/>
      <c r="J19" s="98"/>
      <c r="K19" s="17"/>
      <c r="L19" s="3"/>
      <c r="M19" s="3"/>
      <c r="N19" s="133"/>
      <c r="O19" s="212"/>
      <c r="P19" s="366">
        <f t="shared" si="10"/>
        <v>0</v>
      </c>
      <c r="Q19" s="230">
        <f t="shared" si="1"/>
        <v>-379834</v>
      </c>
      <c r="R19" s="10">
        <f t="shared" si="2"/>
        <v>-1</v>
      </c>
      <c r="S19" s="230">
        <f t="shared" si="3"/>
        <v>0</v>
      </c>
      <c r="T19" s="32" t="e">
        <f t="shared" si="4"/>
        <v>#DIV/0!</v>
      </c>
      <c r="U19" s="569">
        <f t="shared" si="11"/>
        <v>0</v>
      </c>
      <c r="V19" s="10" t="e">
        <f t="shared" si="12"/>
        <v>#DIV/0!</v>
      </c>
      <c r="W19" s="167"/>
      <c r="X19" s="172"/>
      <c r="Y19" s="181">
        <f t="shared" si="5"/>
        <v>0</v>
      </c>
      <c r="Z19" s="230">
        <f t="shared" si="6"/>
        <v>0</v>
      </c>
      <c r="AA19" s="10" t="e">
        <f t="shared" si="7"/>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v>0</v>
      </c>
      <c r="E20" s="176"/>
      <c r="F20" s="161"/>
      <c r="G20" s="230">
        <f t="shared" si="9"/>
        <v>0</v>
      </c>
      <c r="H20" s="10" t="e">
        <f t="shared" si="0"/>
        <v>#DIV/0!</v>
      </c>
      <c r="I20" s="212"/>
      <c r="J20" s="98"/>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10714</v>
      </c>
      <c r="D21" s="170">
        <v>24867.32892465128</v>
      </c>
      <c r="E21" s="176"/>
      <c r="F21" s="161"/>
      <c r="G21" s="230">
        <f t="shared" si="9"/>
        <v>0</v>
      </c>
      <c r="H21" s="10" t="e">
        <f t="shared" si="0"/>
        <v>#DIV/0!</v>
      </c>
      <c r="I21" s="212"/>
      <c r="J21" s="98"/>
      <c r="K21" s="17"/>
      <c r="L21" s="3"/>
      <c r="M21" s="3"/>
      <c r="N21" s="133"/>
      <c r="O21" s="212"/>
      <c r="P21" s="366">
        <f t="shared" si="10"/>
        <v>0</v>
      </c>
      <c r="Q21" s="230">
        <f t="shared" si="1"/>
        <v>-10714</v>
      </c>
      <c r="R21" s="10">
        <f t="shared" si="2"/>
        <v>-1</v>
      </c>
      <c r="S21" s="230">
        <f t="shared" si="3"/>
        <v>-24867.32892465128</v>
      </c>
      <c r="T21" s="32">
        <f t="shared" si="4"/>
        <v>-1</v>
      </c>
      <c r="U21" s="569">
        <f t="shared" si="11"/>
        <v>-24867.32892465128</v>
      </c>
      <c r="V21" s="10">
        <f t="shared" si="12"/>
        <v>-1</v>
      </c>
      <c r="W21" s="167"/>
      <c r="X21" s="172"/>
      <c r="Y21" s="181">
        <f t="shared" si="5"/>
        <v>0</v>
      </c>
      <c r="Z21" s="230">
        <f t="shared" si="6"/>
        <v>-24867.32892465128</v>
      </c>
      <c r="AA21" s="10">
        <f t="shared" si="7"/>
        <v>-1</v>
      </c>
      <c r="AB21" s="16"/>
      <c r="AC21" s="19"/>
      <c r="AD21" s="17"/>
      <c r="AE21" s="17"/>
      <c r="AF21" s="17"/>
      <c r="AG21" s="41"/>
      <c r="AH21" s="18">
        <f t="shared" si="14"/>
        <v>0</v>
      </c>
    </row>
    <row r="22" spans="1:37" ht="36" customHeight="1" outlineLevel="1" x14ac:dyDescent="0.3">
      <c r="A22" s="140" t="s">
        <v>34</v>
      </c>
      <c r="B22" s="37" t="s">
        <v>65</v>
      </c>
      <c r="C22" s="181">
        <v>18318</v>
      </c>
      <c r="D22" s="170">
        <v>47375.979508196651</v>
      </c>
      <c r="E22" s="176"/>
      <c r="F22" s="161"/>
      <c r="G22" s="230">
        <f t="shared" si="9"/>
        <v>0</v>
      </c>
      <c r="H22" s="10" t="e">
        <f t="shared" si="0"/>
        <v>#DIV/0!</v>
      </c>
      <c r="I22" s="212"/>
      <c r="J22" s="98"/>
      <c r="K22" s="17"/>
      <c r="L22" s="3"/>
      <c r="M22" s="3"/>
      <c r="N22" s="133"/>
      <c r="O22" s="212"/>
      <c r="P22" s="366">
        <f t="shared" si="10"/>
        <v>0</v>
      </c>
      <c r="Q22" s="230">
        <f t="shared" si="1"/>
        <v>-18318</v>
      </c>
      <c r="R22" s="10">
        <f t="shared" si="2"/>
        <v>-1</v>
      </c>
      <c r="S22" s="230">
        <f t="shared" si="3"/>
        <v>-47375.979508196651</v>
      </c>
      <c r="T22" s="32">
        <f t="shared" si="4"/>
        <v>-1</v>
      </c>
      <c r="U22" s="569">
        <f t="shared" si="11"/>
        <v>-47375.979508196651</v>
      </c>
      <c r="V22" s="10">
        <f t="shared" si="12"/>
        <v>-1</v>
      </c>
      <c r="W22" s="167"/>
      <c r="X22" s="172"/>
      <c r="Y22" s="181">
        <f t="shared" si="5"/>
        <v>0</v>
      </c>
      <c r="Z22" s="230">
        <f t="shared" si="6"/>
        <v>-47375.979508196651</v>
      </c>
      <c r="AA22" s="10">
        <f t="shared" si="7"/>
        <v>-1</v>
      </c>
      <c r="AB22" s="16"/>
      <c r="AC22" s="19"/>
      <c r="AD22" s="17"/>
      <c r="AE22" s="17"/>
      <c r="AF22" s="17"/>
      <c r="AG22" s="41"/>
      <c r="AH22" s="18">
        <f t="shared" si="14"/>
        <v>0</v>
      </c>
    </row>
    <row r="23" spans="1:37" ht="36" customHeight="1" outlineLevel="1" thickBot="1" x14ac:dyDescent="0.35">
      <c r="A23" s="37" t="s">
        <v>34</v>
      </c>
      <c r="B23" s="37" t="s">
        <v>66</v>
      </c>
      <c r="C23" s="181">
        <v>180902</v>
      </c>
      <c r="D23" s="170">
        <v>271092.67360243551</v>
      </c>
      <c r="E23" s="176"/>
      <c r="F23" s="161"/>
      <c r="G23" s="230">
        <f t="shared" si="9"/>
        <v>0</v>
      </c>
      <c r="H23" s="10" t="e">
        <f t="shared" si="0"/>
        <v>#DIV/0!</v>
      </c>
      <c r="I23" s="212"/>
      <c r="J23" s="109"/>
      <c r="K23" s="117"/>
      <c r="L23" s="11"/>
      <c r="M23" s="11"/>
      <c r="N23" s="155"/>
      <c r="O23" s="212"/>
      <c r="P23" s="366">
        <f t="shared" si="10"/>
        <v>0</v>
      </c>
      <c r="Q23" s="230">
        <f t="shared" si="1"/>
        <v>-180902</v>
      </c>
      <c r="R23" s="10">
        <f t="shared" si="2"/>
        <v>-1</v>
      </c>
      <c r="S23" s="230">
        <f t="shared" si="3"/>
        <v>-271092.67360243551</v>
      </c>
      <c r="T23" s="32">
        <f t="shared" si="4"/>
        <v>-1</v>
      </c>
      <c r="U23" s="569">
        <f t="shared" si="11"/>
        <v>-271092.67360243551</v>
      </c>
      <c r="V23" s="10">
        <f t="shared" si="12"/>
        <v>-1</v>
      </c>
      <c r="W23" s="167"/>
      <c r="X23" s="172"/>
      <c r="Y23" s="181">
        <f t="shared" si="5"/>
        <v>0</v>
      </c>
      <c r="Z23" s="230">
        <f t="shared" si="6"/>
        <v>-271092.67360243551</v>
      </c>
      <c r="AA23" s="10">
        <f t="shared" si="7"/>
        <v>-1</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c r="J24" s="109"/>
      <c r="K24" s="117"/>
      <c r="L24" s="11"/>
      <c r="M24" s="11"/>
      <c r="N24" s="155"/>
      <c r="O24" s="296"/>
      <c r="P24" s="372">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281530</v>
      </c>
      <c r="D25" s="181">
        <v>328289.2529042252</v>
      </c>
      <c r="E25" s="237"/>
      <c r="F25" s="314"/>
      <c r="G25" s="230">
        <f>E25-I25</f>
        <v>0</v>
      </c>
      <c r="H25" s="10" t="e">
        <f>E25/I25-1</f>
        <v>#DIV/0!</v>
      </c>
      <c r="I25" s="218"/>
      <c r="J25" s="19"/>
      <c r="K25" s="17"/>
      <c r="L25" s="17"/>
      <c r="M25" s="17"/>
      <c r="N25" s="134"/>
      <c r="O25" s="243"/>
      <c r="P25" s="383">
        <f t="shared" si="10"/>
        <v>0</v>
      </c>
      <c r="Q25" s="276">
        <f t="shared" si="1"/>
        <v>-281530</v>
      </c>
      <c r="R25" s="45">
        <f t="shared" si="2"/>
        <v>-1</v>
      </c>
      <c r="S25" s="276">
        <f t="shared" si="3"/>
        <v>-328289.2529042252</v>
      </c>
      <c r="T25" s="187">
        <f t="shared" si="4"/>
        <v>-1</v>
      </c>
      <c r="U25" s="571">
        <f t="shared" si="11"/>
        <v>-328289.2529042252</v>
      </c>
      <c r="V25" s="45">
        <f t="shared" si="12"/>
        <v>-1</v>
      </c>
      <c r="W25" s="167"/>
      <c r="X25" s="181"/>
      <c r="Y25" s="181">
        <f t="shared" si="5"/>
        <v>0</v>
      </c>
      <c r="Z25" s="273">
        <f t="shared" si="6"/>
        <v>-328289.2529042252</v>
      </c>
      <c r="AA25" s="9">
        <f t="shared" si="7"/>
        <v>-1</v>
      </c>
      <c r="AB25" s="16"/>
      <c r="AC25" s="313"/>
      <c r="AD25" s="131"/>
      <c r="AE25" s="8"/>
      <c r="AF25" s="13"/>
      <c r="AG25" s="34"/>
      <c r="AH25" s="129">
        <f t="shared" si="14"/>
        <v>0</v>
      </c>
    </row>
    <row r="26" spans="1:37" ht="36" customHeight="1" outlineLevel="1" x14ac:dyDescent="0.3">
      <c r="A26" s="141" t="s">
        <v>52</v>
      </c>
      <c r="B26" s="143" t="s">
        <v>205</v>
      </c>
      <c r="C26" s="200">
        <v>10347675</v>
      </c>
      <c r="D26" s="180">
        <v>7400931.7463022843</v>
      </c>
      <c r="E26" s="237"/>
      <c r="F26" s="240"/>
      <c r="G26" s="276">
        <f t="shared" si="9"/>
        <v>0</v>
      </c>
      <c r="H26" s="45" t="e">
        <f t="shared" si="0"/>
        <v>#DIV/0!</v>
      </c>
      <c r="I26" s="218"/>
      <c r="J26" s="19"/>
      <c r="K26" s="17"/>
      <c r="L26" s="17"/>
      <c r="M26" s="17"/>
      <c r="N26" s="134"/>
      <c r="O26" s="218"/>
      <c r="P26" s="218">
        <f t="shared" si="10"/>
        <v>0</v>
      </c>
      <c r="Q26" s="276">
        <f t="shared" si="1"/>
        <v>-10347675</v>
      </c>
      <c r="R26" s="45">
        <f t="shared" si="2"/>
        <v>-1</v>
      </c>
      <c r="S26" s="276">
        <f t="shared" si="3"/>
        <v>-7400931.7463022843</v>
      </c>
      <c r="T26" s="187">
        <f t="shared" si="4"/>
        <v>-1</v>
      </c>
      <c r="U26" s="571">
        <f t="shared" si="11"/>
        <v>-7400931.7463022843</v>
      </c>
      <c r="V26" s="45">
        <f t="shared" si="12"/>
        <v>-1</v>
      </c>
      <c r="W26" s="222"/>
      <c r="X26" s="180"/>
      <c r="Y26" s="181">
        <f t="shared" si="5"/>
        <v>0</v>
      </c>
      <c r="Z26" s="276">
        <f t="shared" si="6"/>
        <v>-7400931.7463022843</v>
      </c>
      <c r="AA26" s="45">
        <f t="shared" si="7"/>
        <v>-1</v>
      </c>
      <c r="AB26" s="16"/>
      <c r="AC26" s="26"/>
      <c r="AD26" s="27"/>
      <c r="AE26" s="27"/>
      <c r="AF26" s="27"/>
      <c r="AG26" s="43"/>
      <c r="AH26" s="22">
        <f t="shared" si="14"/>
        <v>0</v>
      </c>
    </row>
    <row r="27" spans="1:37" ht="36" customHeight="1" outlineLevel="1" x14ac:dyDescent="0.3">
      <c r="A27" s="140" t="s">
        <v>52</v>
      </c>
      <c r="B27" s="144" t="s">
        <v>72</v>
      </c>
      <c r="C27" s="201">
        <v>447050</v>
      </c>
      <c r="D27" s="181">
        <v>911524.612205868</v>
      </c>
      <c r="E27" s="181"/>
      <c r="F27" s="201"/>
      <c r="G27" s="230">
        <f t="shared" si="9"/>
        <v>0</v>
      </c>
      <c r="H27" s="10" t="e">
        <f t="shared" si="0"/>
        <v>#DIV/0!</v>
      </c>
      <c r="I27" s="217"/>
      <c r="J27" s="19"/>
      <c r="K27" s="17"/>
      <c r="L27" s="17"/>
      <c r="M27" s="17"/>
      <c r="N27" s="134"/>
      <c r="O27" s="239"/>
      <c r="P27" s="239">
        <f t="shared" si="10"/>
        <v>0</v>
      </c>
      <c r="Q27" s="230">
        <f t="shared" si="1"/>
        <v>-447050</v>
      </c>
      <c r="R27" s="10">
        <f t="shared" si="2"/>
        <v>-1</v>
      </c>
      <c r="S27" s="230">
        <f t="shared" si="3"/>
        <v>-911524.612205868</v>
      </c>
      <c r="T27" s="32">
        <f t="shared" si="4"/>
        <v>-1</v>
      </c>
      <c r="U27" s="569">
        <f t="shared" si="11"/>
        <v>-911524.612205868</v>
      </c>
      <c r="V27" s="10">
        <f t="shared" si="12"/>
        <v>-1</v>
      </c>
      <c r="W27" s="222"/>
      <c r="X27" s="181"/>
      <c r="Y27" s="181">
        <f t="shared" si="5"/>
        <v>0</v>
      </c>
      <c r="Z27" s="230">
        <f t="shared" si="6"/>
        <v>-911524.612205868</v>
      </c>
      <c r="AA27" s="10">
        <f t="shared" si="7"/>
        <v>-1</v>
      </c>
      <c r="AB27" s="16"/>
      <c r="AC27" s="50"/>
      <c r="AD27" s="17"/>
      <c r="AE27" s="17"/>
      <c r="AF27" s="14"/>
      <c r="AG27" s="41"/>
      <c r="AH27" s="18">
        <f t="shared" si="14"/>
        <v>0</v>
      </c>
    </row>
    <row r="28" spans="1:37" ht="36" customHeight="1" outlineLevel="1" x14ac:dyDescent="0.3">
      <c r="A28" s="140" t="s">
        <v>52</v>
      </c>
      <c r="B28" s="144" t="s">
        <v>73</v>
      </c>
      <c r="C28" s="201">
        <v>45390</v>
      </c>
      <c r="D28" s="181">
        <v>17169.07202881153</v>
      </c>
      <c r="E28" s="181"/>
      <c r="F28" s="201"/>
      <c r="G28" s="230">
        <f t="shared" si="9"/>
        <v>0</v>
      </c>
      <c r="H28" s="10" t="e">
        <f t="shared" si="0"/>
        <v>#DIV/0!</v>
      </c>
      <c r="I28" s="217"/>
      <c r="J28" s="19"/>
      <c r="K28" s="17"/>
      <c r="L28" s="17"/>
      <c r="M28" s="17"/>
      <c r="N28" s="134"/>
      <c r="O28" s="239"/>
      <c r="P28" s="239">
        <f t="shared" si="10"/>
        <v>0</v>
      </c>
      <c r="Q28" s="230">
        <f t="shared" si="1"/>
        <v>-45390</v>
      </c>
      <c r="R28" s="10">
        <f t="shared" si="2"/>
        <v>-1</v>
      </c>
      <c r="S28" s="230">
        <f t="shared" si="3"/>
        <v>-17169.07202881153</v>
      </c>
      <c r="T28" s="32">
        <f t="shared" si="4"/>
        <v>-1</v>
      </c>
      <c r="U28" s="569">
        <f t="shared" si="11"/>
        <v>-17169.07202881153</v>
      </c>
      <c r="V28" s="10">
        <f t="shared" si="12"/>
        <v>-1</v>
      </c>
      <c r="W28" s="167"/>
      <c r="X28" s="181"/>
      <c r="Y28" s="181">
        <f t="shared" si="5"/>
        <v>0</v>
      </c>
      <c r="Z28" s="230">
        <f t="shared" si="6"/>
        <v>-17169.07202881153</v>
      </c>
      <c r="AA28" s="10">
        <f t="shared" si="7"/>
        <v>-1</v>
      </c>
      <c r="AB28" s="16"/>
      <c r="AC28" s="50"/>
      <c r="AD28" s="17"/>
      <c r="AE28" s="17"/>
      <c r="AF28" s="14"/>
      <c r="AG28" s="41"/>
      <c r="AH28" s="18">
        <f t="shared" si="14"/>
        <v>0</v>
      </c>
    </row>
    <row r="29" spans="1:37" ht="36" customHeight="1" outlineLevel="1" x14ac:dyDescent="0.3">
      <c r="A29" s="140" t="s">
        <v>52</v>
      </c>
      <c r="B29" s="144" t="s">
        <v>208</v>
      </c>
      <c r="C29" s="201">
        <v>465790</v>
      </c>
      <c r="D29" s="181">
        <v>472091.88214210205</v>
      </c>
      <c r="E29" s="181"/>
      <c r="F29" s="201"/>
      <c r="G29" s="230">
        <f t="shared" si="9"/>
        <v>0</v>
      </c>
      <c r="H29" s="10" t="e">
        <f t="shared" si="0"/>
        <v>#DIV/0!</v>
      </c>
      <c r="I29" s="217"/>
      <c r="J29" s="19"/>
      <c r="K29" s="17"/>
      <c r="L29" s="17"/>
      <c r="M29" s="17"/>
      <c r="N29" s="134"/>
      <c r="O29" s="238"/>
      <c r="P29" s="238">
        <f t="shared" si="10"/>
        <v>0</v>
      </c>
      <c r="Q29" s="230">
        <f t="shared" si="1"/>
        <v>-465790</v>
      </c>
      <c r="R29" s="10">
        <f t="shared" si="2"/>
        <v>-1</v>
      </c>
      <c r="S29" s="230">
        <f t="shared" si="3"/>
        <v>-472091.88214210205</v>
      </c>
      <c r="T29" s="32">
        <f t="shared" si="4"/>
        <v>-1</v>
      </c>
      <c r="U29" s="569">
        <f t="shared" si="11"/>
        <v>-472091.88214210205</v>
      </c>
      <c r="V29" s="10">
        <f t="shared" si="12"/>
        <v>-1</v>
      </c>
      <c r="W29" s="167"/>
      <c r="X29" s="181"/>
      <c r="Y29" s="209">
        <f t="shared" si="5"/>
        <v>0</v>
      </c>
      <c r="Z29" s="230">
        <f t="shared" si="6"/>
        <v>-472091.88214210205</v>
      </c>
      <c r="AA29" s="10">
        <f t="shared" si="7"/>
        <v>-1</v>
      </c>
      <c r="AB29" s="16"/>
      <c r="AC29" s="50"/>
      <c r="AD29" s="17"/>
      <c r="AE29" s="17"/>
      <c r="AF29" s="17"/>
      <c r="AG29" s="17"/>
      <c r="AH29" s="18">
        <f t="shared" si="14"/>
        <v>0</v>
      </c>
    </row>
    <row r="30" spans="1:37" ht="36" customHeight="1" outlineLevel="1" x14ac:dyDescent="0.3">
      <c r="A30" s="142" t="s">
        <v>52</v>
      </c>
      <c r="B30" s="229" t="s">
        <v>75</v>
      </c>
      <c r="C30" s="202">
        <v>238274</v>
      </c>
      <c r="D30" s="209">
        <v>227089.21937967913</v>
      </c>
      <c r="E30" s="209"/>
      <c r="F30" s="202"/>
      <c r="G30" s="230">
        <f t="shared" si="9"/>
        <v>0</v>
      </c>
      <c r="H30" s="10" t="e">
        <f t="shared" si="0"/>
        <v>#DIV/0!</v>
      </c>
      <c r="I30" s="212"/>
      <c r="J30" s="24"/>
      <c r="K30" s="25"/>
      <c r="L30" s="25"/>
      <c r="M30" s="25"/>
      <c r="N30" s="138"/>
      <c r="O30" s="239"/>
      <c r="P30" s="239">
        <f t="shared" si="10"/>
        <v>0</v>
      </c>
      <c r="Q30" s="230">
        <f t="shared" si="1"/>
        <v>-238274</v>
      </c>
      <c r="R30" s="10">
        <f t="shared" si="2"/>
        <v>-1</v>
      </c>
      <c r="S30" s="230">
        <f t="shared" si="3"/>
        <v>-227089.21937967913</v>
      </c>
      <c r="T30" s="32">
        <f t="shared" si="4"/>
        <v>-1</v>
      </c>
      <c r="U30" s="569">
        <f t="shared" si="11"/>
        <v>-227089.21937967913</v>
      </c>
      <c r="V30" s="10">
        <f t="shared" si="12"/>
        <v>-1</v>
      </c>
      <c r="W30" s="167"/>
      <c r="X30" s="202"/>
      <c r="Y30" s="181">
        <f t="shared" si="5"/>
        <v>0</v>
      </c>
      <c r="Z30" s="230">
        <f t="shared" si="6"/>
        <v>-227089.21937967913</v>
      </c>
      <c r="AA30" s="10">
        <f t="shared" si="7"/>
        <v>-1</v>
      </c>
      <c r="AB30" s="16"/>
      <c r="AC30" s="120"/>
      <c r="AD30" s="25"/>
      <c r="AE30" s="25"/>
      <c r="AF30" s="25"/>
      <c r="AG30" s="25"/>
      <c r="AH30" s="125">
        <f t="shared" si="14"/>
        <v>0</v>
      </c>
    </row>
    <row r="31" spans="1:37" ht="36" customHeight="1" outlineLevel="1" thickBot="1" x14ac:dyDescent="0.35">
      <c r="A31" s="142" t="s">
        <v>76</v>
      </c>
      <c r="B31" s="145" t="s">
        <v>77</v>
      </c>
      <c r="C31" s="203">
        <v>229637</v>
      </c>
      <c r="D31" s="193">
        <v>194312.56565808176</v>
      </c>
      <c r="E31" s="193"/>
      <c r="F31" s="202"/>
      <c r="G31" s="274">
        <f t="shared" si="9"/>
        <v>0</v>
      </c>
      <c r="H31" s="12" t="e">
        <f t="shared" si="0"/>
        <v>#DIV/0!</v>
      </c>
      <c r="I31" s="219"/>
      <c r="J31" s="24"/>
      <c r="K31" s="25"/>
      <c r="L31" s="25"/>
      <c r="M31" s="25"/>
      <c r="N31" s="138"/>
      <c r="O31" s="235"/>
      <c r="P31" s="219">
        <f t="shared" si="10"/>
        <v>0</v>
      </c>
      <c r="Q31" s="274">
        <f t="shared" si="1"/>
        <v>-229637</v>
      </c>
      <c r="R31" s="12">
        <f t="shared" si="2"/>
        <v>-1</v>
      </c>
      <c r="S31" s="274">
        <f t="shared" si="3"/>
        <v>-194312.56565808176</v>
      </c>
      <c r="T31" s="33">
        <f t="shared" si="4"/>
        <v>-1</v>
      </c>
      <c r="U31" s="570">
        <f t="shared" si="11"/>
        <v>-194312.56565808176</v>
      </c>
      <c r="V31" s="12">
        <f t="shared" si="12"/>
        <v>-1</v>
      </c>
      <c r="W31" s="289"/>
      <c r="X31" s="193"/>
      <c r="Y31" s="194">
        <f t="shared" si="5"/>
        <v>0</v>
      </c>
      <c r="Z31" s="274">
        <f t="shared" si="6"/>
        <v>-194312.56565808176</v>
      </c>
      <c r="AA31" s="12">
        <f t="shared" si="7"/>
        <v>-1</v>
      </c>
      <c r="AB31" s="16"/>
      <c r="AC31" s="116"/>
      <c r="AD31" s="117"/>
      <c r="AE31" s="117"/>
      <c r="AF31" s="117"/>
      <c r="AG31" s="117"/>
      <c r="AH31" s="119">
        <f t="shared" si="14"/>
        <v>0</v>
      </c>
    </row>
    <row r="32" spans="1:37" ht="36" customHeight="1" outlineLevel="1" x14ac:dyDescent="0.3">
      <c r="A32" s="36" t="s">
        <v>57</v>
      </c>
      <c r="B32" s="112" t="s">
        <v>210</v>
      </c>
      <c r="C32" s="200">
        <v>378063</v>
      </c>
      <c r="D32" s="180">
        <v>486444.45613555395</v>
      </c>
      <c r="E32" s="200"/>
      <c r="F32" s="192"/>
      <c r="G32" s="536">
        <f t="shared" si="9"/>
        <v>0</v>
      </c>
      <c r="H32" s="9" t="e">
        <f t="shared" si="0"/>
        <v>#DIV/0!</v>
      </c>
      <c r="I32" s="216"/>
      <c r="J32" s="128"/>
      <c r="K32" s="131"/>
      <c r="L32" s="131"/>
      <c r="M32" s="131"/>
      <c r="N32" s="281"/>
      <c r="O32" s="216"/>
      <c r="P32" s="374">
        <f t="shared" si="10"/>
        <v>0</v>
      </c>
      <c r="Q32" s="276">
        <f t="shared" si="1"/>
        <v>-378063</v>
      </c>
      <c r="R32" s="45">
        <f t="shared" si="2"/>
        <v>-1</v>
      </c>
      <c r="S32" s="276">
        <f t="shared" si="3"/>
        <v>-486444.45613555395</v>
      </c>
      <c r="T32" s="187">
        <f t="shared" si="4"/>
        <v>-1</v>
      </c>
      <c r="U32" s="571">
        <f t="shared" si="11"/>
        <v>-486444.45613555395</v>
      </c>
      <c r="V32" s="9">
        <f t="shared" si="12"/>
        <v>-1</v>
      </c>
      <c r="W32" s="166"/>
      <c r="X32" s="180"/>
      <c r="Y32" s="180">
        <f t="shared" si="5"/>
        <v>0</v>
      </c>
      <c r="Z32" s="276">
        <f t="shared" si="6"/>
        <v>-486444.45613555395</v>
      </c>
      <c r="AA32" s="45">
        <f t="shared" si="7"/>
        <v>-1</v>
      </c>
      <c r="AB32" s="16"/>
      <c r="AC32" s="101"/>
      <c r="AD32" s="27"/>
      <c r="AE32" s="27"/>
      <c r="AF32" s="48"/>
      <c r="AG32" s="43"/>
      <c r="AH32" s="22">
        <f t="shared" si="14"/>
        <v>0</v>
      </c>
    </row>
    <row r="33" spans="1:34" ht="36" customHeight="1" outlineLevel="1" x14ac:dyDescent="0.3">
      <c r="A33" s="37" t="s">
        <v>57</v>
      </c>
      <c r="B33" s="113" t="s">
        <v>212</v>
      </c>
      <c r="C33" s="201">
        <v>985</v>
      </c>
      <c r="D33" s="181">
        <v>7276.089366021979</v>
      </c>
      <c r="E33" s="469"/>
      <c r="F33" s="181"/>
      <c r="G33" s="537">
        <f t="shared" si="9"/>
        <v>0</v>
      </c>
      <c r="H33" s="10" t="e">
        <f t="shared" si="0"/>
        <v>#DIV/0!</v>
      </c>
      <c r="I33" s="217"/>
      <c r="J33" s="19"/>
      <c r="K33" s="17"/>
      <c r="L33" s="17"/>
      <c r="M33" s="17"/>
      <c r="N33" s="134"/>
      <c r="O33" s="217"/>
      <c r="P33" s="377">
        <f t="shared" si="10"/>
        <v>0</v>
      </c>
      <c r="Q33" s="230">
        <f t="shared" si="1"/>
        <v>-985</v>
      </c>
      <c r="R33" s="10">
        <f t="shared" si="2"/>
        <v>-1</v>
      </c>
      <c r="S33" s="230">
        <f t="shared" si="3"/>
        <v>-7276.089366021979</v>
      </c>
      <c r="T33" s="32">
        <f t="shared" si="4"/>
        <v>-1</v>
      </c>
      <c r="U33" s="569">
        <f t="shared" si="11"/>
        <v>-7276.089366021979</v>
      </c>
      <c r="V33" s="10">
        <f t="shared" si="12"/>
        <v>-1</v>
      </c>
      <c r="W33" s="167"/>
      <c r="X33" s="181"/>
      <c r="Y33" s="181">
        <f t="shared" si="5"/>
        <v>0</v>
      </c>
      <c r="Z33" s="230">
        <f t="shared" si="6"/>
        <v>-7276.089366021979</v>
      </c>
      <c r="AA33" s="10">
        <f t="shared" si="7"/>
        <v>-1</v>
      </c>
      <c r="AB33" s="16"/>
      <c r="AC33" s="50"/>
      <c r="AD33" s="17"/>
      <c r="AE33" s="17"/>
      <c r="AF33" s="14"/>
      <c r="AG33" s="41"/>
      <c r="AH33" s="18">
        <f t="shared" si="14"/>
        <v>0</v>
      </c>
    </row>
    <row r="34" spans="1:34" ht="36" customHeight="1" outlineLevel="1" x14ac:dyDescent="0.3">
      <c r="A34" s="37" t="s">
        <v>81</v>
      </c>
      <c r="B34" s="113" t="s">
        <v>82</v>
      </c>
      <c r="C34" s="201">
        <v>0</v>
      </c>
      <c r="D34" s="181">
        <v>0</v>
      </c>
      <c r="E34" s="201"/>
      <c r="F34" s="181"/>
      <c r="G34" s="537">
        <f t="shared" si="9"/>
        <v>0</v>
      </c>
      <c r="H34" s="10" t="e">
        <f t="shared" si="0"/>
        <v>#DIV/0!</v>
      </c>
      <c r="I34" s="217"/>
      <c r="J34" s="19"/>
      <c r="K34" s="17"/>
      <c r="L34" s="17"/>
      <c r="M34" s="17"/>
      <c r="N34" s="134"/>
      <c r="O34" s="217"/>
      <c r="P34" s="377">
        <f t="shared" si="10"/>
        <v>0</v>
      </c>
      <c r="Q34" s="230">
        <f t="shared" si="1"/>
        <v>0</v>
      </c>
      <c r="R34" s="10" t="e">
        <f t="shared" si="2"/>
        <v>#DIV/0!</v>
      </c>
      <c r="S34" s="230">
        <f t="shared" si="3"/>
        <v>0</v>
      </c>
      <c r="T34" s="32" t="e">
        <f t="shared" si="4"/>
        <v>#DIV/0!</v>
      </c>
      <c r="U34" s="569">
        <f t="shared" si="11"/>
        <v>0</v>
      </c>
      <c r="V34" s="10" t="e">
        <f t="shared" si="12"/>
        <v>#DIV/0!</v>
      </c>
      <c r="W34" s="167"/>
      <c r="X34" s="181"/>
      <c r="Y34" s="181">
        <f t="shared" si="5"/>
        <v>0</v>
      </c>
      <c r="Z34" s="230">
        <f t="shared" si="6"/>
        <v>0</v>
      </c>
      <c r="AA34" s="10" t="e">
        <f t="shared" si="7"/>
        <v>#DIV/0!</v>
      </c>
      <c r="AB34" s="16"/>
      <c r="AC34" s="50"/>
      <c r="AD34" s="17"/>
      <c r="AE34" s="17"/>
      <c r="AF34" s="14"/>
      <c r="AG34" s="41"/>
      <c r="AH34" s="18">
        <f t="shared" si="14"/>
        <v>0</v>
      </c>
    </row>
    <row r="35" spans="1:34" ht="36" customHeight="1" outlineLevel="1" x14ac:dyDescent="0.3">
      <c r="A35" s="37" t="s">
        <v>57</v>
      </c>
      <c r="B35" s="113" t="s">
        <v>83</v>
      </c>
      <c r="C35" s="201">
        <v>0</v>
      </c>
      <c r="D35" s="181">
        <v>0</v>
      </c>
      <c r="E35" s="201"/>
      <c r="F35" s="181"/>
      <c r="G35" s="537">
        <f t="shared" si="9"/>
        <v>0</v>
      </c>
      <c r="H35" s="10" t="e">
        <f t="shared" si="0"/>
        <v>#DIV/0!</v>
      </c>
      <c r="I35" s="217"/>
      <c r="J35" s="19"/>
      <c r="K35" s="17"/>
      <c r="L35" s="17"/>
      <c r="M35" s="17"/>
      <c r="N35" s="134"/>
      <c r="O35" s="217"/>
      <c r="P35" s="377">
        <f t="shared" si="10"/>
        <v>0</v>
      </c>
      <c r="Q35" s="230">
        <f t="shared" si="1"/>
        <v>0</v>
      </c>
      <c r="R35" s="10" t="e">
        <f t="shared" si="2"/>
        <v>#DIV/0!</v>
      </c>
      <c r="S35" s="230">
        <f t="shared" si="3"/>
        <v>0</v>
      </c>
      <c r="T35" s="32" t="e">
        <f t="shared" si="4"/>
        <v>#DIV/0!</v>
      </c>
      <c r="U35" s="569">
        <f t="shared" si="11"/>
        <v>0</v>
      </c>
      <c r="V35" s="10" t="e">
        <f t="shared" si="12"/>
        <v>#DIV/0!</v>
      </c>
      <c r="W35" s="167"/>
      <c r="X35" s="181"/>
      <c r="Y35" s="181">
        <f t="shared" si="5"/>
        <v>0</v>
      </c>
      <c r="Z35" s="230">
        <f t="shared" si="6"/>
        <v>0</v>
      </c>
      <c r="AA35" s="10" t="e">
        <f t="shared" si="7"/>
        <v>#DIV/0!</v>
      </c>
      <c r="AB35" s="16"/>
      <c r="AC35" s="19"/>
      <c r="AD35" s="17"/>
      <c r="AE35" s="17"/>
      <c r="AF35" s="17"/>
      <c r="AG35" s="41"/>
      <c r="AH35" s="18">
        <f t="shared" si="14"/>
        <v>0</v>
      </c>
    </row>
    <row r="36" spans="1:34" ht="36" customHeight="1" outlineLevel="1" x14ac:dyDescent="0.3">
      <c r="A36" s="37" t="s">
        <v>57</v>
      </c>
      <c r="B36" s="114" t="s">
        <v>213</v>
      </c>
      <c r="C36" s="207">
        <v>9286</v>
      </c>
      <c r="D36" s="175">
        <v>74207.92111020007</v>
      </c>
      <c r="E36" s="207"/>
      <c r="F36" s="181"/>
      <c r="G36" s="537">
        <f t="shared" si="9"/>
        <v>0</v>
      </c>
      <c r="H36" s="10" t="e">
        <f t="shared" si="0"/>
        <v>#DIV/0!</v>
      </c>
      <c r="I36" s="224"/>
      <c r="J36" s="19"/>
      <c r="K36" s="17"/>
      <c r="L36" s="17"/>
      <c r="M36" s="17"/>
      <c r="N36" s="134"/>
      <c r="O36" s="217"/>
      <c r="P36" s="377">
        <f t="shared" si="10"/>
        <v>0</v>
      </c>
      <c r="Q36" s="230">
        <f t="shared" si="1"/>
        <v>-9286</v>
      </c>
      <c r="R36" s="10">
        <f t="shared" si="2"/>
        <v>-1</v>
      </c>
      <c r="S36" s="230">
        <f t="shared" si="3"/>
        <v>-74207.92111020007</v>
      </c>
      <c r="T36" s="32">
        <f t="shared" si="4"/>
        <v>-1</v>
      </c>
      <c r="U36" s="569">
        <f t="shared" si="11"/>
        <v>-74207.92111020007</v>
      </c>
      <c r="V36" s="10">
        <f t="shared" si="12"/>
        <v>-1</v>
      </c>
      <c r="W36" s="290"/>
      <c r="X36" s="182"/>
      <c r="Y36" s="181">
        <f t="shared" si="5"/>
        <v>0</v>
      </c>
      <c r="Z36" s="230">
        <f t="shared" si="6"/>
        <v>-74207.92111020007</v>
      </c>
      <c r="AA36" s="10">
        <f t="shared" si="7"/>
        <v>-1</v>
      </c>
      <c r="AB36" s="16"/>
      <c r="AC36" s="19"/>
      <c r="AD36" s="17"/>
      <c r="AE36" s="17"/>
      <c r="AF36" s="17"/>
      <c r="AG36" s="41"/>
      <c r="AH36" s="18">
        <f t="shared" si="14"/>
        <v>0</v>
      </c>
    </row>
    <row r="37" spans="1:34" ht="36" customHeight="1" outlineLevel="1" thickBot="1" x14ac:dyDescent="0.35">
      <c r="A37" s="37" t="s">
        <v>57</v>
      </c>
      <c r="B37" s="130" t="s">
        <v>85</v>
      </c>
      <c r="C37" s="200">
        <v>0</v>
      </c>
      <c r="D37" s="180">
        <v>0</v>
      </c>
      <c r="E37" s="200"/>
      <c r="F37" s="193"/>
      <c r="G37" s="537">
        <f t="shared" si="9"/>
        <v>0</v>
      </c>
      <c r="H37" s="10" t="e">
        <f t="shared" si="0"/>
        <v>#DIV/0!</v>
      </c>
      <c r="I37" s="218"/>
      <c r="J37" s="19"/>
      <c r="K37" s="17"/>
      <c r="L37" s="17"/>
      <c r="M37" s="17"/>
      <c r="N37" s="134"/>
      <c r="O37" s="218"/>
      <c r="P37" s="374">
        <f t="shared" si="10"/>
        <v>0</v>
      </c>
      <c r="Q37" s="230">
        <f t="shared" si="1"/>
        <v>0</v>
      </c>
      <c r="R37" s="10" t="e">
        <f t="shared" si="2"/>
        <v>#DIV/0!</v>
      </c>
      <c r="S37" s="230">
        <f t="shared" si="3"/>
        <v>0</v>
      </c>
      <c r="T37" s="32" t="e">
        <f t="shared" si="4"/>
        <v>#DIV/0!</v>
      </c>
      <c r="U37" s="572">
        <f t="shared" si="11"/>
        <v>0</v>
      </c>
      <c r="V37" s="12" t="e">
        <f t="shared" si="12"/>
        <v>#DIV/0!</v>
      </c>
      <c r="W37" s="222"/>
      <c r="X37" s="180"/>
      <c r="Y37" s="181">
        <f t="shared" ref="Y37:Y54" si="15">I37+X37</f>
        <v>0</v>
      </c>
      <c r="Z37" s="230">
        <f t="shared" ref="Z37:Z54" si="16">Y37-D37</f>
        <v>0</v>
      </c>
      <c r="AA37" s="10" t="e">
        <f t="shared" ref="AA37:AA54" si="17">Y37/D37-1</f>
        <v>#DIV/0!</v>
      </c>
      <c r="AB37" s="16"/>
      <c r="AC37" s="19"/>
      <c r="AD37" s="17"/>
      <c r="AE37" s="17"/>
      <c r="AF37" s="17"/>
      <c r="AG37" s="17"/>
      <c r="AH37" s="18">
        <f t="shared" si="14"/>
        <v>0</v>
      </c>
    </row>
    <row r="38" spans="1:34" ht="36" customHeight="1" thickBot="1" x14ac:dyDescent="0.35">
      <c r="A38" s="891" t="s">
        <v>214</v>
      </c>
      <c r="B38" s="892"/>
      <c r="C38" s="164">
        <f>SUM(C18:C37)</f>
        <v>13209677</v>
      </c>
      <c r="D38" s="191">
        <f>SUM(D18:D37)</f>
        <v>10567805.799268112</v>
      </c>
      <c r="E38" s="164">
        <f>SUM(E18:E37)</f>
        <v>0</v>
      </c>
      <c r="F38" s="538"/>
      <c r="G38" s="291">
        <f t="shared" si="9"/>
        <v>0</v>
      </c>
      <c r="H38" s="292" t="e">
        <f t="shared" si="0"/>
        <v>#DIV/0!</v>
      </c>
      <c r="I38" s="215">
        <f>SUM(I18:I37)</f>
        <v>0</v>
      </c>
      <c r="J38" s="28"/>
      <c r="K38" s="7"/>
      <c r="L38" s="7"/>
      <c r="M38" s="7"/>
      <c r="N38" s="53"/>
      <c r="O38" s="215">
        <f>SUM(O18:O37)</f>
        <v>0</v>
      </c>
      <c r="P38" s="378">
        <f t="shared" si="10"/>
        <v>0</v>
      </c>
      <c r="Q38" s="291">
        <f t="shared" si="1"/>
        <v>-13209677</v>
      </c>
      <c r="R38" s="292">
        <f t="shared" si="2"/>
        <v>-1</v>
      </c>
      <c r="S38" s="291">
        <f t="shared" si="3"/>
        <v>-10567805.799268112</v>
      </c>
      <c r="T38" s="556">
        <f t="shared" si="4"/>
        <v>-1</v>
      </c>
      <c r="U38" s="564">
        <f t="shared" si="11"/>
        <v>-10567805.799268112</v>
      </c>
      <c r="V38" s="558">
        <f t="shared" si="12"/>
        <v>-1</v>
      </c>
      <c r="W38" s="35"/>
      <c r="X38" s="165">
        <f>SUM(X18:X37)</f>
        <v>0</v>
      </c>
      <c r="Y38" s="163">
        <f t="shared" si="15"/>
        <v>0</v>
      </c>
      <c r="Z38" s="291">
        <f t="shared" si="16"/>
        <v>-10567805.799268112</v>
      </c>
      <c r="AA38" s="292">
        <f t="shared" si="17"/>
        <v>-1</v>
      </c>
      <c r="AB38" s="4"/>
      <c r="AC38" s="28">
        <f t="shared" ref="AC38:AH38" si="18">SUM(AC18:AC37)</f>
        <v>0</v>
      </c>
      <c r="AD38" s="7">
        <f t="shared" si="18"/>
        <v>0</v>
      </c>
      <c r="AE38" s="7">
        <f t="shared" si="18"/>
        <v>0</v>
      </c>
      <c r="AF38" s="7">
        <f t="shared" si="18"/>
        <v>0</v>
      </c>
      <c r="AG38" s="7">
        <f t="shared" si="18"/>
        <v>0</v>
      </c>
      <c r="AH38" s="30">
        <f t="shared" si="18"/>
        <v>0</v>
      </c>
    </row>
    <row r="39" spans="1:34" ht="36" customHeight="1" thickBot="1" x14ac:dyDescent="0.35">
      <c r="A39" s="891" t="s">
        <v>215</v>
      </c>
      <c r="B39" s="892"/>
      <c r="C39" s="208">
        <f>SUM(C40:C52)</f>
        <v>127776</v>
      </c>
      <c r="D39" s="164">
        <f>SUM(D40:D52)</f>
        <v>388000</v>
      </c>
      <c r="E39" s="164">
        <f>SUM(E40:E52)</f>
        <v>0</v>
      </c>
      <c r="F39" s="208"/>
      <c r="G39" s="291">
        <f t="shared" si="9"/>
        <v>0</v>
      </c>
      <c r="H39" s="292" t="e">
        <f t="shared" si="0"/>
        <v>#DIV/0!</v>
      </c>
      <c r="I39" s="215">
        <f>SUM(I40:I52)</f>
        <v>0</v>
      </c>
      <c r="J39" s="282"/>
      <c r="K39" s="227"/>
      <c r="L39" s="227"/>
      <c r="M39" s="227"/>
      <c r="N39" s="283"/>
      <c r="O39" s="215">
        <f>SUM(O40:O52)</f>
        <v>0</v>
      </c>
      <c r="P39" s="371">
        <f t="shared" si="10"/>
        <v>0</v>
      </c>
      <c r="Q39" s="277">
        <f t="shared" si="1"/>
        <v>-127776</v>
      </c>
      <c r="R39" s="152">
        <f t="shared" si="2"/>
        <v>-1</v>
      </c>
      <c r="S39" s="277">
        <f t="shared" si="3"/>
        <v>-388000</v>
      </c>
      <c r="T39" s="226">
        <f t="shared" si="4"/>
        <v>-1</v>
      </c>
      <c r="U39" s="566">
        <f t="shared" si="11"/>
        <v>-388000</v>
      </c>
      <c r="V39" s="96">
        <f t="shared" si="12"/>
        <v>-1</v>
      </c>
      <c r="W39" s="35"/>
      <c r="X39" s="165">
        <f>SUM(X40:X52)</f>
        <v>0</v>
      </c>
      <c r="Y39" s="163">
        <f t="shared" si="15"/>
        <v>0</v>
      </c>
      <c r="Z39" s="277">
        <f t="shared" si="16"/>
        <v>-388000</v>
      </c>
      <c r="AA39" s="152">
        <f t="shared" si="17"/>
        <v>-1</v>
      </c>
      <c r="AB39" s="4"/>
      <c r="AC39" s="28">
        <f t="shared" ref="AC39:AH39" si="19">SUM(AC40:AC52)</f>
        <v>0</v>
      </c>
      <c r="AD39" s="7">
        <f t="shared" si="19"/>
        <v>0</v>
      </c>
      <c r="AE39" s="7">
        <f t="shared" si="19"/>
        <v>0</v>
      </c>
      <c r="AF39" s="7">
        <f t="shared" si="19"/>
        <v>0</v>
      </c>
      <c r="AG39" s="7">
        <f t="shared" si="19"/>
        <v>0</v>
      </c>
      <c r="AH39" s="30">
        <f t="shared" si="19"/>
        <v>0</v>
      </c>
    </row>
    <row r="40" spans="1:34" ht="40.35" customHeight="1" outlineLevel="1" x14ac:dyDescent="0.3">
      <c r="A40" s="102" t="s">
        <v>69</v>
      </c>
      <c r="B40" s="188" t="s">
        <v>299</v>
      </c>
      <c r="C40" s="541">
        <v>784</v>
      </c>
      <c r="D40" s="181">
        <v>2000</v>
      </c>
      <c r="E40" s="196"/>
      <c r="F40" s="160"/>
      <c r="G40" s="276">
        <f t="shared" si="9"/>
        <v>0</v>
      </c>
      <c r="H40" s="45" t="e">
        <f t="shared" si="0"/>
        <v>#DIV/0!</v>
      </c>
      <c r="I40" s="217"/>
      <c r="J40" s="284"/>
      <c r="K40" s="244"/>
      <c r="L40" s="148"/>
      <c r="M40" s="148"/>
      <c r="N40" s="156"/>
      <c r="O40" s="218"/>
      <c r="P40" s="374">
        <f t="shared" si="10"/>
        <v>0</v>
      </c>
      <c r="Q40" s="230">
        <f t="shared" si="1"/>
        <v>-784</v>
      </c>
      <c r="R40" s="10">
        <f t="shared" si="2"/>
        <v>-1</v>
      </c>
      <c r="S40" s="230">
        <f t="shared" si="3"/>
        <v>-2000</v>
      </c>
      <c r="T40" s="32">
        <f t="shared" si="4"/>
        <v>-1</v>
      </c>
      <c r="U40" s="568">
        <f t="shared" si="11"/>
        <v>-2000</v>
      </c>
      <c r="V40" s="9">
        <f t="shared" si="12"/>
        <v>-1</v>
      </c>
      <c r="W40" s="166"/>
      <c r="X40" s="171"/>
      <c r="Y40" s="181">
        <f t="shared" si="15"/>
        <v>0</v>
      </c>
      <c r="Z40" s="230">
        <f t="shared" si="16"/>
        <v>-2000</v>
      </c>
      <c r="AA40" s="10">
        <f t="shared" si="17"/>
        <v>-1</v>
      </c>
      <c r="AB40" s="16"/>
      <c r="AC40" s="128"/>
      <c r="AD40" s="131"/>
      <c r="AE40" s="131"/>
      <c r="AF40" s="131"/>
      <c r="AG40" s="52"/>
      <c r="AH40" s="129">
        <f t="shared" ref="AH40:AH52" si="20">SUM(AC40:AG40)</f>
        <v>0</v>
      </c>
    </row>
    <row r="41" spans="1:34" ht="40.35" customHeight="1" outlineLevel="1" x14ac:dyDescent="0.3">
      <c r="A41" s="103" t="s">
        <v>62</v>
      </c>
      <c r="B41" s="189" t="s">
        <v>87</v>
      </c>
      <c r="C41" s="542">
        <v>38914</v>
      </c>
      <c r="D41" s="181">
        <v>122000</v>
      </c>
      <c r="E41" s="176"/>
      <c r="F41" s="161"/>
      <c r="G41" s="230">
        <f t="shared" si="9"/>
        <v>0</v>
      </c>
      <c r="H41" s="10" t="e">
        <f t="shared" si="0"/>
        <v>#DIV/0!</v>
      </c>
      <c r="I41" s="217"/>
      <c r="J41" s="220"/>
      <c r="K41" s="151"/>
      <c r="L41" s="149"/>
      <c r="M41" s="149"/>
      <c r="N41" s="157"/>
      <c r="O41" s="217"/>
      <c r="P41" s="377">
        <f t="shared" si="10"/>
        <v>0</v>
      </c>
      <c r="Q41" s="230">
        <f t="shared" si="1"/>
        <v>-38914</v>
      </c>
      <c r="R41" s="10">
        <f t="shared" si="2"/>
        <v>-1</v>
      </c>
      <c r="S41" s="230">
        <f t="shared" si="3"/>
        <v>-122000</v>
      </c>
      <c r="T41" s="32">
        <f t="shared" si="4"/>
        <v>-1</v>
      </c>
      <c r="U41" s="569">
        <f t="shared" si="11"/>
        <v>-122000</v>
      </c>
      <c r="V41" s="10">
        <f t="shared" si="12"/>
        <v>-1</v>
      </c>
      <c r="W41" s="167"/>
      <c r="X41" s="172"/>
      <c r="Y41" s="181">
        <f t="shared" si="15"/>
        <v>0</v>
      </c>
      <c r="Z41" s="230">
        <f t="shared" si="16"/>
        <v>-122000</v>
      </c>
      <c r="AA41" s="10">
        <f t="shared" si="17"/>
        <v>-1</v>
      </c>
      <c r="AB41" s="16"/>
      <c r="AC41" s="19"/>
      <c r="AD41" s="17"/>
      <c r="AE41" s="17"/>
      <c r="AF41" s="17"/>
      <c r="AG41" s="41"/>
      <c r="AH41" s="18">
        <f t="shared" si="20"/>
        <v>0</v>
      </c>
    </row>
    <row r="42" spans="1:34" ht="40.35" customHeight="1" outlineLevel="1" x14ac:dyDescent="0.3">
      <c r="A42" s="103" t="s">
        <v>88</v>
      </c>
      <c r="B42" s="189" t="s">
        <v>89</v>
      </c>
      <c r="C42" s="181">
        <v>0</v>
      </c>
      <c r="D42" s="181">
        <v>9000</v>
      </c>
      <c r="E42" s="176"/>
      <c r="F42" s="161"/>
      <c r="G42" s="230">
        <f t="shared" si="9"/>
        <v>0</v>
      </c>
      <c r="H42" s="10" t="e">
        <f t="shared" si="0"/>
        <v>#DIV/0!</v>
      </c>
      <c r="I42" s="217"/>
      <c r="J42" s="220"/>
      <c r="K42" s="151"/>
      <c r="L42" s="149"/>
      <c r="M42" s="149"/>
      <c r="N42" s="157"/>
      <c r="O42" s="217"/>
      <c r="P42" s="377">
        <f t="shared" si="10"/>
        <v>0</v>
      </c>
      <c r="Q42" s="230">
        <f t="shared" si="1"/>
        <v>0</v>
      </c>
      <c r="R42" s="10" t="e">
        <f t="shared" si="2"/>
        <v>#DIV/0!</v>
      </c>
      <c r="S42" s="230">
        <f t="shared" si="3"/>
        <v>-9000</v>
      </c>
      <c r="T42" s="32">
        <f t="shared" si="4"/>
        <v>-1</v>
      </c>
      <c r="U42" s="569">
        <f t="shared" si="11"/>
        <v>-9000</v>
      </c>
      <c r="V42" s="10">
        <f t="shared" si="12"/>
        <v>-1</v>
      </c>
      <c r="W42" s="167"/>
      <c r="X42" s="172"/>
      <c r="Y42" s="181">
        <f t="shared" si="15"/>
        <v>0</v>
      </c>
      <c r="Z42" s="230">
        <f t="shared" si="16"/>
        <v>-9000</v>
      </c>
      <c r="AA42" s="10">
        <f t="shared" si="17"/>
        <v>-1</v>
      </c>
      <c r="AB42" s="16"/>
      <c r="AC42" s="19"/>
      <c r="AD42" s="17"/>
      <c r="AE42" s="17"/>
      <c r="AF42" s="17"/>
      <c r="AG42" s="41"/>
      <c r="AH42" s="18">
        <f t="shared" si="20"/>
        <v>0</v>
      </c>
    </row>
    <row r="43" spans="1:34" ht="40.35" customHeight="1" outlineLevel="1" x14ac:dyDescent="0.3">
      <c r="A43" s="103" t="s">
        <v>46</v>
      </c>
      <c r="B43" s="189" t="s">
        <v>90</v>
      </c>
      <c r="C43" s="181">
        <v>0</v>
      </c>
      <c r="D43" s="181">
        <v>0</v>
      </c>
      <c r="E43" s="176"/>
      <c r="F43" s="161"/>
      <c r="G43" s="230">
        <f t="shared" si="9"/>
        <v>0</v>
      </c>
      <c r="H43" s="10" t="e">
        <f t="shared" si="0"/>
        <v>#DIV/0!</v>
      </c>
      <c r="I43" s="181"/>
      <c r="J43" s="206"/>
      <c r="K43" s="223"/>
      <c r="L43" s="149"/>
      <c r="M43" s="149"/>
      <c r="N43" s="157"/>
      <c r="O43" s="181"/>
      <c r="P43" s="201">
        <f t="shared" si="10"/>
        <v>0</v>
      </c>
      <c r="Q43" s="230">
        <f t="shared" si="1"/>
        <v>0</v>
      </c>
      <c r="R43" s="10" t="e">
        <f t="shared" si="2"/>
        <v>#DIV/0!</v>
      </c>
      <c r="S43" s="230">
        <f t="shared" si="3"/>
        <v>0</v>
      </c>
      <c r="T43" s="32" t="e">
        <f t="shared" si="4"/>
        <v>#DIV/0!</v>
      </c>
      <c r="U43" s="569">
        <f t="shared" si="11"/>
        <v>0</v>
      </c>
      <c r="V43" s="10" t="e">
        <f t="shared" si="12"/>
        <v>#DIV/0!</v>
      </c>
      <c r="W43" s="246"/>
      <c r="X43" s="181"/>
      <c r="Y43" s="181">
        <f t="shared" si="15"/>
        <v>0</v>
      </c>
      <c r="Z43" s="230">
        <f t="shared" si="16"/>
        <v>0</v>
      </c>
      <c r="AA43" s="10" t="e">
        <f t="shared" si="17"/>
        <v>#DIV/0!</v>
      </c>
      <c r="AB43" s="100"/>
      <c r="AC43" s="19"/>
      <c r="AD43" s="17"/>
      <c r="AE43" s="41"/>
      <c r="AF43" s="17"/>
      <c r="AG43" s="231"/>
      <c r="AH43" s="94">
        <f t="shared" si="20"/>
        <v>0</v>
      </c>
    </row>
    <row r="44" spans="1:34" ht="40.35" customHeight="1" outlineLevel="1" x14ac:dyDescent="0.3">
      <c r="A44" s="103" t="s">
        <v>46</v>
      </c>
      <c r="B44" s="189" t="s">
        <v>91</v>
      </c>
      <c r="C44" s="542">
        <v>12951</v>
      </c>
      <c r="D44" s="181">
        <v>15000</v>
      </c>
      <c r="E44" s="176"/>
      <c r="F44" s="161"/>
      <c r="G44" s="230">
        <f t="shared" si="9"/>
        <v>0</v>
      </c>
      <c r="H44" s="10" t="e">
        <f t="shared" si="0"/>
        <v>#DIV/0!</v>
      </c>
      <c r="I44" s="217"/>
      <c r="J44" s="220"/>
      <c r="K44" s="151"/>
      <c r="L44" s="149"/>
      <c r="M44" s="149"/>
      <c r="N44" s="157"/>
      <c r="O44" s="217"/>
      <c r="P44" s="377">
        <f t="shared" si="10"/>
        <v>0</v>
      </c>
      <c r="Q44" s="230">
        <f t="shared" si="1"/>
        <v>-12951</v>
      </c>
      <c r="R44" s="10">
        <f t="shared" si="2"/>
        <v>-1</v>
      </c>
      <c r="S44" s="230">
        <f t="shared" si="3"/>
        <v>-15000</v>
      </c>
      <c r="T44" s="32">
        <f t="shared" si="4"/>
        <v>-1</v>
      </c>
      <c r="U44" s="569">
        <f t="shared" si="11"/>
        <v>-15000</v>
      </c>
      <c r="V44" s="10">
        <f t="shared" si="12"/>
        <v>-1</v>
      </c>
      <c r="W44" s="167"/>
      <c r="X44" s="172"/>
      <c r="Y44" s="181">
        <f t="shared" si="15"/>
        <v>0</v>
      </c>
      <c r="Z44" s="230">
        <f t="shared" si="16"/>
        <v>-15000</v>
      </c>
      <c r="AA44" s="10">
        <f t="shared" si="17"/>
        <v>-1</v>
      </c>
      <c r="AB44" s="16"/>
      <c r="AC44" s="19"/>
      <c r="AD44" s="17"/>
      <c r="AE44" s="17"/>
      <c r="AF44" s="27"/>
      <c r="AG44" s="43"/>
      <c r="AH44" s="18">
        <f t="shared" si="20"/>
        <v>0</v>
      </c>
    </row>
    <row r="45" spans="1:34" ht="40.35" customHeight="1" outlineLevel="1" x14ac:dyDescent="0.3">
      <c r="A45" s="103" t="s">
        <v>46</v>
      </c>
      <c r="B45" s="189" t="s">
        <v>92</v>
      </c>
      <c r="C45" s="543">
        <v>0</v>
      </c>
      <c r="D45" s="181">
        <v>1500</v>
      </c>
      <c r="E45" s="176"/>
      <c r="F45" s="161"/>
      <c r="G45" s="230">
        <f t="shared" si="9"/>
        <v>0</v>
      </c>
      <c r="H45" s="10" t="e">
        <f t="shared" si="0"/>
        <v>#DIV/0!</v>
      </c>
      <c r="I45" s="217"/>
      <c r="J45" s="220"/>
      <c r="K45" s="151"/>
      <c r="L45" s="149"/>
      <c r="M45" s="149"/>
      <c r="N45" s="157"/>
      <c r="O45" s="217"/>
      <c r="P45" s="377">
        <f t="shared" si="10"/>
        <v>0</v>
      </c>
      <c r="Q45" s="230">
        <f t="shared" si="1"/>
        <v>0</v>
      </c>
      <c r="R45" s="10" t="e">
        <f t="shared" si="2"/>
        <v>#DIV/0!</v>
      </c>
      <c r="S45" s="230">
        <f t="shared" si="3"/>
        <v>-1500</v>
      </c>
      <c r="T45" s="32">
        <f t="shared" si="4"/>
        <v>-1</v>
      </c>
      <c r="U45" s="569">
        <f t="shared" si="11"/>
        <v>-1500</v>
      </c>
      <c r="V45" s="10">
        <f t="shared" si="12"/>
        <v>-1</v>
      </c>
      <c r="W45" s="167"/>
      <c r="X45" s="172"/>
      <c r="Y45" s="181">
        <f t="shared" si="15"/>
        <v>0</v>
      </c>
      <c r="Z45" s="230">
        <f t="shared" si="16"/>
        <v>-1500</v>
      </c>
      <c r="AA45" s="10">
        <f t="shared" si="17"/>
        <v>-1</v>
      </c>
      <c r="AB45" s="16"/>
      <c r="AC45" s="19"/>
      <c r="AD45" s="17"/>
      <c r="AE45" s="17"/>
      <c r="AF45" s="17"/>
      <c r="AG45" s="41"/>
      <c r="AH45" s="18">
        <f t="shared" si="20"/>
        <v>0</v>
      </c>
    </row>
    <row r="46" spans="1:34" ht="40.35" customHeight="1" outlineLevel="1" x14ac:dyDescent="0.3">
      <c r="A46" s="103" t="s">
        <v>93</v>
      </c>
      <c r="B46" s="189" t="s">
        <v>94</v>
      </c>
      <c r="C46" s="542">
        <v>13373</v>
      </c>
      <c r="D46" s="181">
        <v>15500</v>
      </c>
      <c r="E46" s="176"/>
      <c r="F46" s="161"/>
      <c r="G46" s="230">
        <f t="shared" si="9"/>
        <v>0</v>
      </c>
      <c r="H46" s="10" t="e">
        <f t="shared" si="0"/>
        <v>#DIV/0!</v>
      </c>
      <c r="I46" s="217"/>
      <c r="J46" s="220"/>
      <c r="K46" s="151"/>
      <c r="L46" s="149"/>
      <c r="M46" s="149"/>
      <c r="N46" s="157"/>
      <c r="O46" s="217"/>
      <c r="P46" s="377">
        <f t="shared" si="10"/>
        <v>0</v>
      </c>
      <c r="Q46" s="230">
        <f t="shared" si="1"/>
        <v>-13373</v>
      </c>
      <c r="R46" s="10">
        <f t="shared" si="2"/>
        <v>-1</v>
      </c>
      <c r="S46" s="230">
        <f t="shared" si="3"/>
        <v>-15500</v>
      </c>
      <c r="T46" s="32">
        <f t="shared" si="4"/>
        <v>-1</v>
      </c>
      <c r="U46" s="569">
        <f t="shared" si="11"/>
        <v>-15500</v>
      </c>
      <c r="V46" s="10">
        <f t="shared" si="12"/>
        <v>-1</v>
      </c>
      <c r="W46" s="167"/>
      <c r="X46" s="172"/>
      <c r="Y46" s="181">
        <f t="shared" si="15"/>
        <v>0</v>
      </c>
      <c r="Z46" s="230">
        <f t="shared" si="16"/>
        <v>-15500</v>
      </c>
      <c r="AA46" s="10">
        <f t="shared" si="17"/>
        <v>-1</v>
      </c>
      <c r="AB46" s="16"/>
      <c r="AC46" s="19"/>
      <c r="AD46" s="17"/>
      <c r="AE46" s="17"/>
      <c r="AF46" s="17"/>
      <c r="AG46" s="41"/>
      <c r="AH46" s="18">
        <f t="shared" si="20"/>
        <v>0</v>
      </c>
    </row>
    <row r="47" spans="1:34" ht="40.35" customHeight="1" outlineLevel="1" x14ac:dyDescent="0.3">
      <c r="A47" s="103" t="s">
        <v>95</v>
      </c>
      <c r="B47" s="189" t="s">
        <v>96</v>
      </c>
      <c r="C47" s="543">
        <v>0</v>
      </c>
      <c r="D47" s="181">
        <v>0</v>
      </c>
      <c r="E47" s="176"/>
      <c r="F47" s="161"/>
      <c r="G47" s="230">
        <f t="shared" si="9"/>
        <v>0</v>
      </c>
      <c r="H47" s="10" t="e">
        <f t="shared" si="0"/>
        <v>#DIV/0!</v>
      </c>
      <c r="I47" s="217"/>
      <c r="J47" s="220"/>
      <c r="K47" s="151"/>
      <c r="L47" s="149"/>
      <c r="M47" s="149"/>
      <c r="N47" s="157"/>
      <c r="O47" s="217"/>
      <c r="P47" s="377">
        <f t="shared" si="10"/>
        <v>0</v>
      </c>
      <c r="Q47" s="230">
        <f t="shared" si="1"/>
        <v>0</v>
      </c>
      <c r="R47" s="10" t="e">
        <f t="shared" si="2"/>
        <v>#DIV/0!</v>
      </c>
      <c r="S47" s="230">
        <f t="shared" si="3"/>
        <v>0</v>
      </c>
      <c r="T47" s="32" t="e">
        <f t="shared" si="4"/>
        <v>#DIV/0!</v>
      </c>
      <c r="U47" s="569">
        <f t="shared" si="11"/>
        <v>0</v>
      </c>
      <c r="V47" s="10" t="e">
        <f t="shared" si="12"/>
        <v>#DIV/0!</v>
      </c>
      <c r="W47" s="167"/>
      <c r="X47" s="172"/>
      <c r="Y47" s="181">
        <f t="shared" si="15"/>
        <v>0</v>
      </c>
      <c r="Z47" s="230">
        <f t="shared" si="16"/>
        <v>0</v>
      </c>
      <c r="AA47" s="10" t="e">
        <f t="shared" si="17"/>
        <v>#DIV/0!</v>
      </c>
      <c r="AB47" s="16"/>
      <c r="AC47" s="19"/>
      <c r="AD47" s="17"/>
      <c r="AE47" s="17"/>
      <c r="AF47" s="17"/>
      <c r="AG47" s="41"/>
      <c r="AH47" s="18">
        <f t="shared" si="20"/>
        <v>0</v>
      </c>
    </row>
    <row r="48" spans="1:34" ht="40.35" customHeight="1" outlineLevel="1" x14ac:dyDescent="0.3">
      <c r="A48" s="103" t="s">
        <v>52</v>
      </c>
      <c r="B48" s="189" t="s">
        <v>218</v>
      </c>
      <c r="C48" s="542">
        <v>27232</v>
      </c>
      <c r="D48" s="181">
        <v>35000</v>
      </c>
      <c r="E48" s="176"/>
      <c r="F48" s="161"/>
      <c r="G48" s="230">
        <f t="shared" si="9"/>
        <v>0</v>
      </c>
      <c r="H48" s="10" t="e">
        <f t="shared" si="0"/>
        <v>#DIV/0!</v>
      </c>
      <c r="I48" s="217"/>
      <c r="J48" s="220"/>
      <c r="K48" s="151"/>
      <c r="L48" s="149"/>
      <c r="M48" s="149"/>
      <c r="N48" s="157"/>
      <c r="O48" s="217"/>
      <c r="P48" s="377">
        <f t="shared" si="10"/>
        <v>0</v>
      </c>
      <c r="Q48" s="230">
        <f t="shared" si="1"/>
        <v>-27232</v>
      </c>
      <c r="R48" s="10">
        <f t="shared" si="2"/>
        <v>-1</v>
      </c>
      <c r="S48" s="230">
        <f t="shared" si="3"/>
        <v>-35000</v>
      </c>
      <c r="T48" s="32">
        <f t="shared" si="4"/>
        <v>-1</v>
      </c>
      <c r="U48" s="569">
        <f t="shared" si="11"/>
        <v>-35000</v>
      </c>
      <c r="V48" s="10">
        <f t="shared" si="12"/>
        <v>-1</v>
      </c>
      <c r="W48" s="167"/>
      <c r="X48" s="172"/>
      <c r="Y48" s="181">
        <f t="shared" si="15"/>
        <v>0</v>
      </c>
      <c r="Z48" s="230">
        <f t="shared" si="16"/>
        <v>-35000</v>
      </c>
      <c r="AA48" s="10">
        <f t="shared" si="17"/>
        <v>-1</v>
      </c>
      <c r="AB48" s="16"/>
      <c r="AC48" s="19"/>
      <c r="AD48" s="17"/>
      <c r="AE48" s="17"/>
      <c r="AF48" s="17"/>
      <c r="AG48" s="41"/>
      <c r="AH48" s="18">
        <f t="shared" si="20"/>
        <v>0</v>
      </c>
    </row>
    <row r="49" spans="1:34" ht="40.35" customHeight="1" outlineLevel="1" x14ac:dyDescent="0.3">
      <c r="A49" s="103" t="s">
        <v>52</v>
      </c>
      <c r="B49" s="189" t="s">
        <v>98</v>
      </c>
      <c r="C49" s="542">
        <v>17648</v>
      </c>
      <c r="D49" s="181">
        <v>120000</v>
      </c>
      <c r="E49" s="181"/>
      <c r="F49" s="201"/>
      <c r="G49" s="230">
        <f t="shared" si="9"/>
        <v>0</v>
      </c>
      <c r="H49" s="10" t="e">
        <f t="shared" si="0"/>
        <v>#DIV/0!</v>
      </c>
      <c r="I49" s="217"/>
      <c r="J49" s="285"/>
      <c r="K49" s="151"/>
      <c r="L49" s="151"/>
      <c r="M49" s="151"/>
      <c r="N49" s="158"/>
      <c r="O49" s="217"/>
      <c r="P49" s="377">
        <f t="shared" si="10"/>
        <v>0</v>
      </c>
      <c r="Q49" s="230">
        <f t="shared" si="1"/>
        <v>-17648</v>
      </c>
      <c r="R49" s="10">
        <f t="shared" si="2"/>
        <v>-1</v>
      </c>
      <c r="S49" s="230">
        <f t="shared" si="3"/>
        <v>-120000</v>
      </c>
      <c r="T49" s="32">
        <f t="shared" si="4"/>
        <v>-1</v>
      </c>
      <c r="U49" s="569">
        <f t="shared" si="11"/>
        <v>-120000</v>
      </c>
      <c r="V49" s="10">
        <f t="shared" si="12"/>
        <v>-1</v>
      </c>
      <c r="W49" s="167"/>
      <c r="X49" s="172"/>
      <c r="Y49" s="181">
        <f t="shared" si="15"/>
        <v>0</v>
      </c>
      <c r="Z49" s="230">
        <f t="shared" si="16"/>
        <v>-120000</v>
      </c>
      <c r="AA49" s="10">
        <f t="shared" si="17"/>
        <v>-1</v>
      </c>
      <c r="AB49" s="16"/>
      <c r="AC49" s="19"/>
      <c r="AD49" s="17"/>
      <c r="AE49" s="17"/>
      <c r="AF49" s="17"/>
      <c r="AG49" s="41"/>
      <c r="AH49" s="18">
        <f t="shared" si="20"/>
        <v>0</v>
      </c>
    </row>
    <row r="50" spans="1:34" ht="40.35" customHeight="1" outlineLevel="1" x14ac:dyDescent="0.3">
      <c r="A50" s="103" t="s">
        <v>221</v>
      </c>
      <c r="B50" s="189" t="s">
        <v>99</v>
      </c>
      <c r="C50" s="542">
        <v>12381</v>
      </c>
      <c r="D50" s="181">
        <v>52000</v>
      </c>
      <c r="E50" s="176"/>
      <c r="F50" s="161"/>
      <c r="G50" s="230">
        <f t="shared" si="9"/>
        <v>0</v>
      </c>
      <c r="H50" s="10" t="e">
        <f t="shared" si="0"/>
        <v>#DIV/0!</v>
      </c>
      <c r="I50" s="217"/>
      <c r="J50" s="220"/>
      <c r="K50" s="151"/>
      <c r="L50" s="149"/>
      <c r="M50" s="149"/>
      <c r="N50" s="157"/>
      <c r="O50" s="217"/>
      <c r="P50" s="377">
        <f t="shared" si="10"/>
        <v>0</v>
      </c>
      <c r="Q50" s="230">
        <f t="shared" si="1"/>
        <v>-12381</v>
      </c>
      <c r="R50" s="10">
        <f t="shared" si="2"/>
        <v>-1</v>
      </c>
      <c r="S50" s="230">
        <f t="shared" si="3"/>
        <v>-52000</v>
      </c>
      <c r="T50" s="32">
        <f t="shared" si="4"/>
        <v>-1</v>
      </c>
      <c r="U50" s="569">
        <f t="shared" si="11"/>
        <v>-52000</v>
      </c>
      <c r="V50" s="10">
        <f t="shared" si="12"/>
        <v>-1</v>
      </c>
      <c r="W50" s="167"/>
      <c r="X50" s="172"/>
      <c r="Y50" s="181">
        <f t="shared" si="15"/>
        <v>0</v>
      </c>
      <c r="Z50" s="230">
        <f t="shared" si="16"/>
        <v>-52000</v>
      </c>
      <c r="AA50" s="10">
        <f t="shared" si="17"/>
        <v>-1</v>
      </c>
      <c r="AB50" s="16"/>
      <c r="AC50" s="19"/>
      <c r="AD50" s="17"/>
      <c r="AE50" s="17"/>
      <c r="AF50" s="17"/>
      <c r="AG50" s="41"/>
      <c r="AH50" s="18">
        <f t="shared" si="20"/>
        <v>0</v>
      </c>
    </row>
    <row r="51" spans="1:34" ht="40.35" customHeight="1" outlineLevel="1" x14ac:dyDescent="0.3">
      <c r="A51" s="103" t="s">
        <v>100</v>
      </c>
      <c r="B51" s="189" t="s">
        <v>102</v>
      </c>
      <c r="C51" s="181">
        <v>0</v>
      </c>
      <c r="D51" s="181">
        <v>10000</v>
      </c>
      <c r="E51" s="176"/>
      <c r="F51" s="161"/>
      <c r="G51" s="230">
        <f t="shared" si="9"/>
        <v>0</v>
      </c>
      <c r="H51" s="10" t="e">
        <f t="shared" si="0"/>
        <v>#DIV/0!</v>
      </c>
      <c r="I51" s="217"/>
      <c r="J51" s="220"/>
      <c r="K51" s="151"/>
      <c r="L51" s="149"/>
      <c r="M51" s="149"/>
      <c r="N51" s="157"/>
      <c r="O51" s="217"/>
      <c r="P51" s="377">
        <f t="shared" si="10"/>
        <v>0</v>
      </c>
      <c r="Q51" s="230">
        <f t="shared" si="1"/>
        <v>0</v>
      </c>
      <c r="R51" s="10" t="e">
        <f t="shared" si="2"/>
        <v>#DIV/0!</v>
      </c>
      <c r="S51" s="230">
        <f t="shared" si="3"/>
        <v>-10000</v>
      </c>
      <c r="T51" s="32">
        <f t="shared" si="4"/>
        <v>-1</v>
      </c>
      <c r="U51" s="569">
        <f t="shared" si="11"/>
        <v>-10000</v>
      </c>
      <c r="V51" s="10">
        <f t="shared" si="12"/>
        <v>-1</v>
      </c>
      <c r="W51" s="167"/>
      <c r="X51" s="172"/>
      <c r="Y51" s="181">
        <f t="shared" si="15"/>
        <v>0</v>
      </c>
      <c r="Z51" s="230">
        <f t="shared" si="16"/>
        <v>-10000</v>
      </c>
      <c r="AA51" s="10">
        <f t="shared" si="17"/>
        <v>-1</v>
      </c>
      <c r="AB51" s="16"/>
      <c r="AC51" s="19"/>
      <c r="AD51" s="17"/>
      <c r="AE51" s="17"/>
      <c r="AF51" s="17"/>
      <c r="AG51" s="41"/>
      <c r="AH51" s="18">
        <f t="shared" si="20"/>
        <v>0</v>
      </c>
    </row>
    <row r="52" spans="1:34" ht="40.35" customHeight="1" outlineLevel="1" thickBot="1" x14ac:dyDescent="0.35">
      <c r="A52" s="108" t="s">
        <v>100</v>
      </c>
      <c r="B52" s="190" t="s">
        <v>103</v>
      </c>
      <c r="C52" s="544">
        <v>4493</v>
      </c>
      <c r="D52" s="209">
        <v>6000</v>
      </c>
      <c r="E52" s="178"/>
      <c r="F52" s="184"/>
      <c r="G52" s="230">
        <f t="shared" si="9"/>
        <v>0</v>
      </c>
      <c r="H52" s="10" t="e">
        <f t="shared" si="0"/>
        <v>#DIV/0!</v>
      </c>
      <c r="I52" s="217"/>
      <c r="J52" s="286"/>
      <c r="K52" s="245"/>
      <c r="L52" s="150"/>
      <c r="M52" s="150"/>
      <c r="N52" s="159"/>
      <c r="O52" s="236"/>
      <c r="P52" s="379">
        <f t="shared" si="10"/>
        <v>0</v>
      </c>
      <c r="Q52" s="295">
        <f t="shared" si="1"/>
        <v>-4493</v>
      </c>
      <c r="R52" s="47">
        <f t="shared" si="2"/>
        <v>-1</v>
      </c>
      <c r="S52" s="295">
        <f t="shared" si="3"/>
        <v>-6000</v>
      </c>
      <c r="T52" s="49">
        <f t="shared" si="4"/>
        <v>-1</v>
      </c>
      <c r="U52" s="572">
        <f t="shared" si="11"/>
        <v>-6000</v>
      </c>
      <c r="V52" s="47">
        <f t="shared" si="12"/>
        <v>-1</v>
      </c>
      <c r="W52" s="169"/>
      <c r="X52" s="174"/>
      <c r="Y52" s="181">
        <f t="shared" si="15"/>
        <v>0</v>
      </c>
      <c r="Z52" s="295">
        <f t="shared" si="16"/>
        <v>-6000</v>
      </c>
      <c r="AA52" s="47">
        <f t="shared" si="17"/>
        <v>-1</v>
      </c>
      <c r="AB52" s="16"/>
      <c r="AC52" s="121"/>
      <c r="AD52" s="117"/>
      <c r="AE52" s="117"/>
      <c r="AF52" s="117"/>
      <c r="AG52" s="118"/>
      <c r="AH52" s="119">
        <f t="shared" si="20"/>
        <v>0</v>
      </c>
    </row>
    <row r="53" spans="1:34" ht="36" customHeight="1" thickBot="1" x14ac:dyDescent="0.35">
      <c r="A53" s="891" t="s">
        <v>225</v>
      </c>
      <c r="B53" s="892"/>
      <c r="C53" s="164">
        <f>C38+C39</f>
        <v>13337453</v>
      </c>
      <c r="D53" s="164">
        <f>D38+D39</f>
        <v>10955805.799268112</v>
      </c>
      <c r="E53" s="164">
        <f>E38+E39</f>
        <v>0</v>
      </c>
      <c r="F53" s="208"/>
      <c r="G53" s="291">
        <f t="shared" si="9"/>
        <v>0</v>
      </c>
      <c r="H53" s="292" t="e">
        <f t="shared" si="0"/>
        <v>#DIV/0!</v>
      </c>
      <c r="I53" s="215">
        <f>I38+I39</f>
        <v>0</v>
      </c>
      <c r="J53" s="287"/>
      <c r="K53" s="228"/>
      <c r="L53" s="228"/>
      <c r="M53" s="228"/>
      <c r="N53" s="288"/>
      <c r="O53" s="215">
        <f>O39+O38</f>
        <v>0</v>
      </c>
      <c r="P53" s="378">
        <f t="shared" si="10"/>
        <v>0</v>
      </c>
      <c r="Q53" s="291">
        <f t="shared" si="1"/>
        <v>-13337453</v>
      </c>
      <c r="R53" s="292">
        <f t="shared" si="2"/>
        <v>-1</v>
      </c>
      <c r="S53" s="291">
        <f t="shared" si="3"/>
        <v>-10955805.799268112</v>
      </c>
      <c r="T53" s="556">
        <f t="shared" si="4"/>
        <v>-1</v>
      </c>
      <c r="U53" s="564">
        <f t="shared" si="11"/>
        <v>-10955805.799268112</v>
      </c>
      <c r="V53" s="558">
        <f t="shared" si="12"/>
        <v>-1</v>
      </c>
      <c r="W53" s="39"/>
      <c r="X53" s="165">
        <f>X38+X39</f>
        <v>0</v>
      </c>
      <c r="Y53" s="163">
        <f t="shared" si="15"/>
        <v>0</v>
      </c>
      <c r="Z53" s="291">
        <f t="shared" si="16"/>
        <v>-10955805.799268112</v>
      </c>
      <c r="AA53" s="292">
        <f t="shared" si="17"/>
        <v>-1</v>
      </c>
      <c r="AB53" s="4"/>
      <c r="AC53" s="28">
        <f t="shared" ref="AC53:AH53" si="21">AC38+AC39</f>
        <v>0</v>
      </c>
      <c r="AD53" s="7">
        <f t="shared" si="21"/>
        <v>0</v>
      </c>
      <c r="AE53" s="7">
        <f t="shared" si="21"/>
        <v>0</v>
      </c>
      <c r="AF53" s="7">
        <f t="shared" si="21"/>
        <v>0</v>
      </c>
      <c r="AG53" s="7">
        <f t="shared" si="21"/>
        <v>0</v>
      </c>
      <c r="AH53" s="29">
        <f t="shared" si="21"/>
        <v>0</v>
      </c>
    </row>
    <row r="54" spans="1:34" ht="36" customHeight="1" thickBot="1" x14ac:dyDescent="0.35">
      <c r="A54" s="893" t="s">
        <v>226</v>
      </c>
      <c r="B54" s="894"/>
      <c r="C54" s="298">
        <f>SUM(C17)+C53</f>
        <v>23407274.880899999</v>
      </c>
      <c r="D54" s="298">
        <f>SUM(D17)+D53</f>
        <v>19020639.529581118</v>
      </c>
      <c r="E54" s="298">
        <f>SUM(E17)+E53</f>
        <v>0</v>
      </c>
      <c r="F54" s="315"/>
      <c r="G54" s="299">
        <f t="shared" si="9"/>
        <v>-3769590.1752330502</v>
      </c>
      <c r="H54" s="300">
        <f t="shared" si="0"/>
        <v>-1</v>
      </c>
      <c r="I54" s="301">
        <f>SUM(I17)+I53</f>
        <v>3769590.1752330502</v>
      </c>
      <c r="J54" s="305"/>
      <c r="K54" s="306"/>
      <c r="L54" s="306"/>
      <c r="M54" s="306"/>
      <c r="N54" s="307"/>
      <c r="O54" s="301">
        <f>SUM(O17)+O53</f>
        <v>0</v>
      </c>
      <c r="P54" s="380">
        <f t="shared" si="10"/>
        <v>3769590.1752330502</v>
      </c>
      <c r="Q54" s="302">
        <f t="shared" si="1"/>
        <v>-19637684.705666948</v>
      </c>
      <c r="R54" s="303">
        <f t="shared" si="2"/>
        <v>-0.83895646996870266</v>
      </c>
      <c r="S54" s="302">
        <f t="shared" si="3"/>
        <v>-15251049.354348067</v>
      </c>
      <c r="T54" s="304">
        <f t="shared" si="4"/>
        <v>-0.80181580280880982</v>
      </c>
      <c r="U54" s="573">
        <f t="shared" si="11"/>
        <v>-15251049.354348067</v>
      </c>
      <c r="V54" s="304">
        <f t="shared" si="12"/>
        <v>-0.80181580280880982</v>
      </c>
      <c r="W54" s="308"/>
      <c r="X54" s="309">
        <f>SUM(X17)+X53</f>
        <v>0</v>
      </c>
      <c r="Y54" s="310">
        <f t="shared" si="15"/>
        <v>3769590.1752330502</v>
      </c>
      <c r="Z54" s="302">
        <f t="shared" si="16"/>
        <v>-15251049.354348067</v>
      </c>
      <c r="AA54" s="303">
        <f t="shared" si="17"/>
        <v>-0.80181580280880982</v>
      </c>
      <c r="AB54" s="4"/>
      <c r="AC54" s="28">
        <f t="shared" ref="AC54:AH54" si="22">SUM(AC17)+AC53</f>
        <v>0</v>
      </c>
      <c r="AD54" s="7">
        <f t="shared" si="22"/>
        <v>0</v>
      </c>
      <c r="AE54" s="7">
        <f t="shared" si="22"/>
        <v>0</v>
      </c>
      <c r="AF54" s="7">
        <f t="shared" si="22"/>
        <v>0</v>
      </c>
      <c r="AG54" s="7">
        <f t="shared" si="22"/>
        <v>0</v>
      </c>
      <c r="AH54" s="29">
        <f t="shared" si="22"/>
        <v>0</v>
      </c>
    </row>
  </sheetData>
  <mergeCells count="7">
    <mergeCell ref="A54:B54"/>
    <mergeCell ref="AC2:AH2"/>
    <mergeCell ref="AC3:AH3"/>
    <mergeCell ref="A17:B17"/>
    <mergeCell ref="A38:B38"/>
    <mergeCell ref="A39:B39"/>
    <mergeCell ref="A53:B53"/>
  </mergeCells>
  <phoneticPr fontId="3" type="noConversion"/>
  <conditionalFormatting sqref="G5:H16 J5:N16">
    <cfRule type="cellIs" dxfId="267" priority="79" operator="greaterThan">
      <formula>0</formula>
    </cfRule>
    <cfRule type="cellIs" dxfId="266" priority="78" operator="greaterThan">
      <formula>0</formula>
    </cfRule>
    <cfRule type="cellIs" dxfId="265" priority="77" operator="lessThan">
      <formula>0</formula>
    </cfRule>
  </conditionalFormatting>
  <conditionalFormatting sqref="G17:H17 J17:N17">
    <cfRule type="cellIs" dxfId="264" priority="85" operator="greaterThan">
      <formula>0</formula>
    </cfRule>
    <cfRule type="cellIs" dxfId="263" priority="84" operator="greaterThan">
      <formula>600000</formula>
    </cfRule>
    <cfRule type="cellIs" dxfId="262" priority="82" operator="greaterThan">
      <formula>0</formula>
    </cfRule>
    <cfRule type="cellIs" dxfId="261" priority="80" operator="lessThan">
      <formula>0</formula>
    </cfRule>
    <cfRule type="cellIs" dxfId="260" priority="83" operator="greaterThan">
      <formula>600000</formula>
    </cfRule>
  </conditionalFormatting>
  <conditionalFormatting sqref="G18:H37 Z18:AA37">
    <cfRule type="cellIs" dxfId="259" priority="81" operator="lessThan">
      <formula>0</formula>
    </cfRule>
    <cfRule type="cellIs" dxfId="258" priority="86" operator="greaterThan">
      <formula>0</formula>
    </cfRule>
    <cfRule type="cellIs" dxfId="257" priority="87" operator="greaterThan">
      <formula>0</formula>
    </cfRule>
  </conditionalFormatting>
  <conditionalFormatting sqref="G38:H39">
    <cfRule type="cellIs" dxfId="256" priority="74" operator="greaterThan">
      <formula>600000</formula>
    </cfRule>
    <cfRule type="cellIs" dxfId="255" priority="76" operator="greaterThan">
      <formula>0</formula>
    </cfRule>
    <cfRule type="cellIs" dxfId="254" priority="75" operator="greaterThan">
      <formula>600000</formula>
    </cfRule>
    <cfRule type="cellIs" dxfId="253" priority="73" operator="greaterThan">
      <formula>0</formula>
    </cfRule>
    <cfRule type="cellIs" dxfId="252" priority="72" operator="lessThan">
      <formula>0</formula>
    </cfRule>
  </conditionalFormatting>
  <conditionalFormatting sqref="G40:H52">
    <cfRule type="cellIs" dxfId="251" priority="71" operator="greaterThan">
      <formula>0</formula>
    </cfRule>
    <cfRule type="cellIs" dxfId="250" priority="70" operator="greaterThan">
      <formula>0</formula>
    </cfRule>
    <cfRule type="cellIs" dxfId="249" priority="69" operator="lessThan">
      <formula>0</formula>
    </cfRule>
  </conditionalFormatting>
  <conditionalFormatting sqref="G53:H54">
    <cfRule type="cellIs" dxfId="248" priority="68" operator="greaterThan">
      <formula>0</formula>
    </cfRule>
    <cfRule type="cellIs" dxfId="247" priority="67" operator="greaterThan">
      <formula>600000</formula>
    </cfRule>
    <cfRule type="cellIs" dxfId="246" priority="66" operator="greaterThan">
      <formula>600000</formula>
    </cfRule>
    <cfRule type="cellIs" dxfId="245" priority="64" operator="lessThan">
      <formula>0</formula>
    </cfRule>
    <cfRule type="cellIs" dxfId="244" priority="65" operator="greaterThan">
      <formula>0</formula>
    </cfRule>
  </conditionalFormatting>
  <conditionalFormatting sqref="J18:N54">
    <cfRule type="cellIs" dxfId="243" priority="92" operator="greaterThan">
      <formula>0</formula>
    </cfRule>
    <cfRule type="cellIs" dxfId="242" priority="88" operator="greaterThan">
      <formula>0</formula>
    </cfRule>
    <cfRule type="cellIs" dxfId="241" priority="89" operator="lessThan">
      <formula>0</formula>
    </cfRule>
    <cfRule type="cellIs" dxfId="240" priority="90" operator="greaterThan">
      <formula>0</formula>
    </cfRule>
    <cfRule type="cellIs" dxfId="239" priority="91" operator="lessThan">
      <formula>0</formula>
    </cfRule>
  </conditionalFormatting>
  <conditionalFormatting sqref="Q5:V16">
    <cfRule type="cellIs" dxfId="238" priority="19" operator="lessThan">
      <formula>0</formula>
    </cfRule>
    <cfRule type="cellIs" dxfId="237" priority="20" operator="greaterThan">
      <formula>0</formula>
    </cfRule>
    <cfRule type="cellIs" dxfId="236" priority="21" operator="greaterThan">
      <formula>0</formula>
    </cfRule>
  </conditionalFormatting>
  <conditionalFormatting sqref="Q17:V17">
    <cfRule type="cellIs" dxfId="235" priority="24" operator="greaterThan">
      <formula>0</formula>
    </cfRule>
    <cfRule type="cellIs" dxfId="234" priority="27" operator="greaterThan">
      <formula>0</formula>
    </cfRule>
    <cfRule type="cellIs" dxfId="233" priority="22" operator="lessThan">
      <formula>0</formula>
    </cfRule>
    <cfRule type="cellIs" dxfId="232" priority="25" operator="greaterThan">
      <formula>600000</formula>
    </cfRule>
    <cfRule type="cellIs" dxfId="231" priority="26" operator="greaterThan">
      <formula>600000</formula>
    </cfRule>
  </conditionalFormatting>
  <conditionalFormatting sqref="Q18:V37">
    <cfRule type="cellIs" dxfId="230" priority="28" operator="greaterThan">
      <formula>0</formula>
    </cfRule>
    <cfRule type="cellIs" dxfId="229" priority="29" operator="greaterThan">
      <formula>0</formula>
    </cfRule>
    <cfRule type="cellIs" dxfId="228" priority="23" operator="lessThan">
      <formula>0</formula>
    </cfRule>
  </conditionalFormatting>
  <conditionalFormatting sqref="Q38:V39">
    <cfRule type="cellIs" dxfId="227" priority="17" operator="greaterThan">
      <formula>600000</formula>
    </cfRule>
    <cfRule type="cellIs" dxfId="226" priority="18" operator="greaterThan">
      <formula>0</formula>
    </cfRule>
    <cfRule type="cellIs" dxfId="225" priority="15" operator="greaterThan">
      <formula>0</formula>
    </cfRule>
    <cfRule type="cellIs" dxfId="224" priority="14" operator="lessThan">
      <formula>0</formula>
    </cfRule>
    <cfRule type="cellIs" dxfId="223" priority="16" operator="greaterThan">
      <formula>600000</formula>
    </cfRule>
  </conditionalFormatting>
  <conditionalFormatting sqref="Q40:V52">
    <cfRule type="cellIs" dxfId="222" priority="13" operator="greaterThan">
      <formula>0</formula>
    </cfRule>
    <cfRule type="cellIs" dxfId="221" priority="12" operator="greaterThan">
      <formula>0</formula>
    </cfRule>
    <cfRule type="cellIs" dxfId="220" priority="11" operator="lessThan">
      <formula>0</formula>
    </cfRule>
  </conditionalFormatting>
  <conditionalFormatting sqref="Q53:V54">
    <cfRule type="cellIs" dxfId="219" priority="1" operator="lessThan">
      <formula>0</formula>
    </cfRule>
    <cfRule type="cellIs" dxfId="218" priority="5" operator="greaterThan">
      <formula>0</formula>
    </cfRule>
    <cfRule type="cellIs" dxfId="217" priority="4" operator="greaterThan">
      <formula>600000</formula>
    </cfRule>
    <cfRule type="cellIs" dxfId="216" priority="3" operator="greaterThan">
      <formula>600000</formula>
    </cfRule>
    <cfRule type="cellIs" dxfId="215" priority="2" operator="greaterThan">
      <formula>0</formula>
    </cfRule>
  </conditionalFormatting>
  <conditionalFormatting sqref="Z5:AA16">
    <cfRule type="cellIs" dxfId="214" priority="48" operator="lessThan">
      <formula>0</formula>
    </cfRule>
    <cfRule type="cellIs" dxfId="213" priority="49" operator="greaterThan">
      <formula>0</formula>
    </cfRule>
    <cfRule type="cellIs" dxfId="212" priority="50" operator="greaterThan">
      <formula>0</formula>
    </cfRule>
  </conditionalFormatting>
  <conditionalFormatting sqref="Z17:AA17">
    <cfRule type="cellIs" dxfId="211" priority="43" operator="lessThan">
      <formula>0</formula>
    </cfRule>
    <cfRule type="cellIs" dxfId="210" priority="44" operator="greaterThan">
      <formula>0</formula>
    </cfRule>
    <cfRule type="cellIs" dxfId="209" priority="45" operator="greaterThan">
      <formula>600000</formula>
    </cfRule>
    <cfRule type="cellIs" dxfId="208" priority="46" operator="greaterThan">
      <formula>600000</formula>
    </cfRule>
    <cfRule type="cellIs" dxfId="207" priority="47" operator="greaterThan">
      <formula>0</formula>
    </cfRule>
  </conditionalFormatting>
  <conditionalFormatting sqref="Z38:AA39">
    <cfRule type="cellIs" dxfId="206" priority="42" operator="greaterThan">
      <formula>0</formula>
    </cfRule>
    <cfRule type="cellIs" dxfId="205" priority="41" operator="greaterThan">
      <formula>600000</formula>
    </cfRule>
    <cfRule type="cellIs" dxfId="204" priority="40" operator="greaterThan">
      <formula>600000</formula>
    </cfRule>
    <cfRule type="cellIs" dxfId="203" priority="39" operator="greaterThan">
      <formula>0</formula>
    </cfRule>
    <cfRule type="cellIs" dxfId="202" priority="38" operator="lessThan">
      <formula>0</formula>
    </cfRule>
  </conditionalFormatting>
  <conditionalFormatting sqref="Z40:AA52">
    <cfRule type="cellIs" dxfId="201" priority="32" operator="greaterThan">
      <formula>0</formula>
    </cfRule>
    <cfRule type="cellIs" dxfId="200" priority="31" operator="greaterThan">
      <formula>0</formula>
    </cfRule>
    <cfRule type="cellIs" dxfId="199" priority="30" operator="lessThan">
      <formula>0</formula>
    </cfRule>
  </conditionalFormatting>
  <conditionalFormatting sqref="Z53:AA54">
    <cfRule type="cellIs" dxfId="198" priority="34" operator="greaterThan">
      <formula>0</formula>
    </cfRule>
    <cfRule type="cellIs" dxfId="197" priority="37" operator="greaterThan">
      <formula>0</formula>
    </cfRule>
    <cfRule type="cellIs" dxfId="196" priority="36" operator="greaterThan">
      <formula>600000</formula>
    </cfRule>
    <cfRule type="cellIs" dxfId="195" priority="35" operator="greaterThan">
      <formula>600000</formula>
    </cfRule>
    <cfRule type="cellIs" dxfId="194" priority="33" operator="less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D4854-4705-4B7D-852E-DAB5725B4001}">
  <sheetPr codeName="Tabelle4"/>
  <dimension ref="A1:AM56"/>
  <sheetViews>
    <sheetView zoomScale="50" zoomScaleNormal="50" workbookViewId="0">
      <pane xSplit="2" ySplit="4" topLeftCell="C40" activePane="bottomRight" state="frozen"/>
      <selection pane="topRight"/>
      <selection pane="bottomLeft"/>
      <selection pane="bottomRight" activeCell="B77" sqref="B77"/>
    </sheetView>
  </sheetViews>
  <sheetFormatPr defaultColWidth="9.44140625" defaultRowHeight="14.4" outlineLevelRow="1" outlineLevelCol="1" x14ac:dyDescent="0.3"/>
  <cols>
    <col min="1" max="1" width="30.109375" style="137" bestFit="1" customWidth="1"/>
    <col min="2" max="2" width="52.6640625" style="137" customWidth="1"/>
    <col min="3" max="3" width="18.21875" style="104" bestFit="1" customWidth="1"/>
    <col min="4" max="4" width="20.77734375" bestFit="1" customWidth="1"/>
    <col min="5" max="5" width="21.21875" bestFit="1" customWidth="1"/>
    <col min="6" max="6" width="18.21875" bestFit="1" customWidth="1"/>
    <col min="7" max="7" width="16.77734375" hidden="1" customWidth="1"/>
    <col min="8" max="8" width="19" hidden="1" customWidth="1"/>
    <col min="9" max="9" width="19.33203125" style="127" bestFit="1" customWidth="1"/>
    <col min="10" max="10" width="17.77734375" hidden="1" customWidth="1" outlineLevel="1"/>
    <col min="11" max="15" width="19.77734375" hidden="1" customWidth="1" outlineLevel="1"/>
    <col min="16" max="16" width="16.5546875" style="127" bestFit="1" customWidth="1" collapsed="1"/>
    <col min="17" max="17" width="21.21875" style="853" bestFit="1" customWidth="1"/>
    <col min="18" max="19" width="20.44140625" bestFit="1" customWidth="1"/>
    <col min="20" max="20" width="19.88671875" bestFit="1" customWidth="1"/>
    <col min="21" max="21" width="22.6640625" bestFit="1" customWidth="1"/>
    <col min="22" max="22" width="20.77734375" customWidth="1"/>
    <col min="23" max="23" width="19.88671875" bestFit="1" customWidth="1"/>
    <col min="24" max="24" width="255.77734375" bestFit="1" customWidth="1"/>
    <col min="25" max="25" width="21.21875" bestFit="1" customWidth="1"/>
    <col min="26" max="26" width="19.5546875" bestFit="1" customWidth="1"/>
    <col min="27" max="28" width="21" bestFit="1" customWidth="1"/>
    <col min="29" max="29" width="5.44140625" customWidth="1"/>
    <col min="30" max="30" width="18.44140625" bestFit="1" customWidth="1"/>
    <col min="31" max="35" width="20.44140625" bestFit="1" customWidth="1"/>
    <col min="36" max="36" width="14.88671875" bestFit="1" customWidth="1"/>
  </cols>
  <sheetData>
    <row r="1" spans="1:36" ht="15" thickBot="1" x14ac:dyDescent="0.35"/>
    <row r="2" spans="1:36" ht="21.6" thickBot="1" x14ac:dyDescent="0.35">
      <c r="A2" s="1"/>
      <c r="B2" s="839"/>
      <c r="C2" s="1"/>
      <c r="D2" s="2"/>
      <c r="E2" s="2"/>
      <c r="F2" s="2"/>
      <c r="G2" s="2"/>
      <c r="H2" s="2"/>
      <c r="I2" s="210"/>
      <c r="J2" s="1"/>
      <c r="K2" s="1"/>
      <c r="L2" s="1"/>
      <c r="M2" s="1"/>
      <c r="N2" s="1"/>
      <c r="O2" s="1"/>
      <c r="P2" s="210"/>
      <c r="Q2" s="854"/>
      <c r="R2" s="1"/>
      <c r="S2" s="2"/>
      <c r="T2" s="874"/>
      <c r="U2" s="875"/>
      <c r="V2" s="2"/>
      <c r="W2" s="2"/>
      <c r="X2" s="2"/>
      <c r="Y2" s="2"/>
      <c r="Z2" s="2"/>
      <c r="AA2" s="2"/>
      <c r="AB2" s="2"/>
      <c r="AC2" s="2"/>
      <c r="AD2" s="895" t="s">
        <v>167</v>
      </c>
      <c r="AE2" s="896"/>
      <c r="AF2" s="896"/>
      <c r="AG2" s="896"/>
      <c r="AH2" s="896"/>
      <c r="AI2" s="896"/>
      <c r="AJ2" s="897"/>
    </row>
    <row r="3" spans="1:36" s="528" customFormat="1" ht="47.4" thickBot="1" x14ac:dyDescent="0.5">
      <c r="A3" s="514"/>
      <c r="B3" s="816"/>
      <c r="C3" s="514"/>
      <c r="D3" s="514"/>
      <c r="E3" s="513" t="s">
        <v>167</v>
      </c>
      <c r="F3" s="514"/>
      <c r="G3" s="514"/>
      <c r="H3" s="514"/>
      <c r="I3" s="513" t="s">
        <v>167</v>
      </c>
      <c r="J3" s="514"/>
      <c r="K3" s="514"/>
      <c r="L3" s="514"/>
      <c r="M3" s="514"/>
      <c r="N3" s="514"/>
      <c r="O3" s="514"/>
      <c r="P3" s="513" t="s">
        <v>167</v>
      </c>
      <c r="Q3" s="514"/>
      <c r="R3" s="514"/>
      <c r="S3" s="514"/>
      <c r="T3" s="874"/>
      <c r="U3" s="887"/>
      <c r="V3" s="514"/>
      <c r="W3" s="514"/>
      <c r="X3" s="513" t="s">
        <v>167</v>
      </c>
      <c r="Y3" s="513" t="s">
        <v>167</v>
      </c>
      <c r="Z3" s="514"/>
      <c r="AA3" s="514"/>
      <c r="AB3" s="514"/>
      <c r="AC3" s="514"/>
      <c r="AD3" s="903" t="s">
        <v>168</v>
      </c>
      <c r="AE3" s="904"/>
      <c r="AF3" s="904"/>
      <c r="AG3" s="904"/>
      <c r="AH3" s="905"/>
      <c r="AI3" s="905"/>
      <c r="AJ3" s="906"/>
    </row>
    <row r="4" spans="1:36" ht="82.8" customHeight="1" thickBot="1" x14ac:dyDescent="0.35">
      <c r="A4" s="146" t="s">
        <v>1</v>
      </c>
      <c r="B4" s="815" t="s">
        <v>2</v>
      </c>
      <c r="C4" s="293" t="s">
        <v>262</v>
      </c>
      <c r="D4" s="317" t="s">
        <v>263</v>
      </c>
      <c r="E4" s="279" t="s">
        <v>264</v>
      </c>
      <c r="F4" s="279" t="s">
        <v>265</v>
      </c>
      <c r="G4" s="97" t="s">
        <v>266</v>
      </c>
      <c r="H4" s="272" t="s">
        <v>267</v>
      </c>
      <c r="I4" s="779" t="s">
        <v>175</v>
      </c>
      <c r="J4" s="221" t="s">
        <v>236</v>
      </c>
      <c r="K4" s="221" t="s">
        <v>268</v>
      </c>
      <c r="L4" s="221" t="s">
        <v>269</v>
      </c>
      <c r="M4" s="221" t="s">
        <v>270</v>
      </c>
      <c r="N4" s="221" t="s">
        <v>271</v>
      </c>
      <c r="O4" s="221" t="s">
        <v>272</v>
      </c>
      <c r="P4" s="278" t="s">
        <v>273</v>
      </c>
      <c r="Q4" s="364" t="s">
        <v>182</v>
      </c>
      <c r="R4" s="311" t="s">
        <v>274</v>
      </c>
      <c r="S4" s="312" t="s">
        <v>275</v>
      </c>
      <c r="T4" s="318" t="s">
        <v>276</v>
      </c>
      <c r="U4" s="557" t="s">
        <v>277</v>
      </c>
      <c r="V4" s="567" t="s">
        <v>278</v>
      </c>
      <c r="W4" s="319" t="s">
        <v>279</v>
      </c>
      <c r="X4" s="35" t="s">
        <v>189</v>
      </c>
      <c r="Y4" s="35" t="s">
        <v>190</v>
      </c>
      <c r="Z4" s="35" t="s">
        <v>191</v>
      </c>
      <c r="AA4" s="320" t="s">
        <v>280</v>
      </c>
      <c r="AB4" s="319" t="s">
        <v>281</v>
      </c>
      <c r="AC4" s="294"/>
      <c r="AD4" s="5" t="s">
        <v>236</v>
      </c>
      <c r="AE4" s="6" t="s">
        <v>268</v>
      </c>
      <c r="AF4" s="6" t="s">
        <v>269</v>
      </c>
      <c r="AG4" s="6" t="s">
        <v>270</v>
      </c>
      <c r="AH4" s="6" t="s">
        <v>271</v>
      </c>
      <c r="AI4" s="6" t="s">
        <v>272</v>
      </c>
      <c r="AJ4" s="15" t="s">
        <v>21</v>
      </c>
    </row>
    <row r="5" spans="1:36" ht="36" customHeight="1" outlineLevel="1" x14ac:dyDescent="0.3">
      <c r="A5" s="139" t="s">
        <v>34</v>
      </c>
      <c r="B5" s="884" t="s">
        <v>35</v>
      </c>
      <c r="C5" s="195">
        <v>89089.12</v>
      </c>
      <c r="D5" s="196">
        <v>99951.001459220555</v>
      </c>
      <c r="E5" s="183">
        <v>141628.37</v>
      </c>
      <c r="F5" s="811"/>
      <c r="G5" s="273">
        <f>E5-I5</f>
        <v>0</v>
      </c>
      <c r="H5" s="31">
        <f t="shared" ref="H5:H56" si="0">E5/I5-1</f>
        <v>0</v>
      </c>
      <c r="I5" s="211">
        <v>141628.37</v>
      </c>
      <c r="J5" s="693">
        <v>99951.001459220555</v>
      </c>
      <c r="K5" s="693">
        <v>150158.31</v>
      </c>
      <c r="L5" s="693">
        <v>120189.65</v>
      </c>
      <c r="M5" s="693">
        <v>121690.36</v>
      </c>
      <c r="N5" s="693">
        <v>121690.36</v>
      </c>
      <c r="O5" s="693">
        <v>141628.37</v>
      </c>
      <c r="P5" s="211"/>
      <c r="Q5" s="855">
        <f>I5-P5</f>
        <v>141628.37</v>
      </c>
      <c r="R5" s="273">
        <f t="shared" ref="R5:R56" si="1">I5-C5</f>
        <v>52539.25</v>
      </c>
      <c r="S5" s="9">
        <f t="shared" ref="S5:S56" si="2">I5/C5-1</f>
        <v>0.58973811841445967</v>
      </c>
      <c r="T5" s="273">
        <f t="shared" ref="T5:T56" si="3">I5-D5</f>
        <v>41677.36854077944</v>
      </c>
      <c r="U5" s="31">
        <f t="shared" ref="U5:U56" si="4">I5/D5-1</f>
        <v>0.41697799854245154</v>
      </c>
      <c r="V5" s="559">
        <f>Q5-D5</f>
        <v>41677.36854077944</v>
      </c>
      <c r="W5" s="9">
        <f>Q5/D5-1</f>
        <v>0.41697799854245154</v>
      </c>
      <c r="X5" s="845" t="s">
        <v>285</v>
      </c>
      <c r="Y5" s="171"/>
      <c r="Z5" s="192">
        <f>I5+Y5</f>
        <v>141628.37</v>
      </c>
      <c r="AA5" s="273">
        <f t="shared" ref="AA5:AA37" si="5">Z5-D5-P5</f>
        <v>41677.36854077944</v>
      </c>
      <c r="AB5" s="9">
        <f t="shared" ref="AB5:AB37" si="6">(Z5-P5)/D5-1</f>
        <v>0.41697799854245154</v>
      </c>
      <c r="AC5" s="16"/>
      <c r="AD5" s="20"/>
      <c r="AE5" s="21"/>
      <c r="AF5" s="21"/>
      <c r="AG5" s="21"/>
      <c r="AH5" s="40"/>
      <c r="AI5" s="40"/>
      <c r="AJ5" s="22">
        <f t="shared" ref="AJ5:AJ15" si="7">SUM(AD5:AI5)</f>
        <v>0</v>
      </c>
    </row>
    <row r="6" spans="1:36" ht="36" customHeight="1" outlineLevel="1" x14ac:dyDescent="0.3">
      <c r="A6" s="140" t="s">
        <v>34</v>
      </c>
      <c r="B6" s="37" t="s">
        <v>45</v>
      </c>
      <c r="C6" s="170">
        <v>127949.1517</v>
      </c>
      <c r="D6" s="176">
        <v>132020.71656134949</v>
      </c>
      <c r="E6" s="161">
        <v>109420.3499</v>
      </c>
      <c r="F6" s="161"/>
      <c r="G6" s="230">
        <f t="shared" ref="G6:G56" si="8">E6-I6</f>
        <v>0</v>
      </c>
      <c r="H6" s="32">
        <f t="shared" si="0"/>
        <v>0</v>
      </c>
      <c r="I6" s="161">
        <v>109420.3499</v>
      </c>
      <c r="J6" s="694">
        <v>133000</v>
      </c>
      <c r="K6" s="694">
        <v>114918.79000000001</v>
      </c>
      <c r="L6" s="694">
        <v>86191.310200000007</v>
      </c>
      <c r="M6" s="694">
        <v>97738.080400000006</v>
      </c>
      <c r="N6" s="694">
        <v>97738.080400000006</v>
      </c>
      <c r="O6" s="694">
        <v>109420.3499</v>
      </c>
      <c r="P6" s="212"/>
      <c r="Q6" s="856">
        <f t="shared" ref="Q6:Q56" si="9">I6-P6</f>
        <v>109420.3499</v>
      </c>
      <c r="R6" s="230">
        <f t="shared" si="1"/>
        <v>-18528.801800000001</v>
      </c>
      <c r="S6" s="10">
        <f t="shared" si="2"/>
        <v>-0.14481379168065245</v>
      </c>
      <c r="T6" s="230">
        <f t="shared" si="3"/>
        <v>-22600.366661349486</v>
      </c>
      <c r="U6" s="32">
        <f t="shared" si="4"/>
        <v>-0.17118803207561128</v>
      </c>
      <c r="V6" s="560">
        <f>Q6-D6</f>
        <v>-22600.366661349486</v>
      </c>
      <c r="W6" s="10">
        <f t="shared" ref="W6:W56" si="10">Q6/D6-1</f>
        <v>-0.17118803207561128</v>
      </c>
      <c r="X6" s="167" t="s">
        <v>282</v>
      </c>
      <c r="Y6" s="172"/>
      <c r="Z6" s="181">
        <f t="shared" ref="Z6:Z37" si="11">I6+Y6</f>
        <v>109420.3499</v>
      </c>
      <c r="AA6" s="230">
        <f t="shared" si="5"/>
        <v>-22600.366661349486</v>
      </c>
      <c r="AB6" s="10">
        <f t="shared" si="6"/>
        <v>-0.17118803207561128</v>
      </c>
      <c r="AC6" s="16"/>
      <c r="AD6" s="19">
        <v>2918.79</v>
      </c>
      <c r="AE6" s="17">
        <v>16514.22</v>
      </c>
      <c r="AF6" s="17">
        <v>29305.070400000001</v>
      </c>
      <c r="AG6" s="17">
        <v>27885.2798</v>
      </c>
      <c r="AH6" s="3">
        <v>28291.119900000002</v>
      </c>
      <c r="AI6" s="41">
        <v>3863.5399000000002</v>
      </c>
      <c r="AJ6" s="18">
        <f t="shared" si="7"/>
        <v>108778.02000000002</v>
      </c>
    </row>
    <row r="7" spans="1:36" ht="36" customHeight="1" outlineLevel="1" x14ac:dyDescent="0.3">
      <c r="A7" s="140" t="s">
        <v>46</v>
      </c>
      <c r="B7" s="876" t="s">
        <v>47</v>
      </c>
      <c r="C7" s="170">
        <v>38431.130599999997</v>
      </c>
      <c r="D7" s="176">
        <v>50000</v>
      </c>
      <c r="E7" s="161">
        <v>53940.99</v>
      </c>
      <c r="F7" s="812"/>
      <c r="G7" s="230">
        <f t="shared" si="8"/>
        <v>0</v>
      </c>
      <c r="H7" s="32">
        <f t="shared" si="0"/>
        <v>0</v>
      </c>
      <c r="I7" s="212">
        <v>53940.99</v>
      </c>
      <c r="J7" s="694">
        <v>50000</v>
      </c>
      <c r="K7" s="694">
        <v>68566.58</v>
      </c>
      <c r="L7" s="694">
        <v>57925.22</v>
      </c>
      <c r="M7" s="694">
        <v>57532</v>
      </c>
      <c r="N7" s="694">
        <v>57532</v>
      </c>
      <c r="O7" s="694">
        <v>53940.99</v>
      </c>
      <c r="P7" s="212"/>
      <c r="Q7" s="856">
        <f t="shared" si="9"/>
        <v>53940.99</v>
      </c>
      <c r="R7" s="230">
        <f t="shared" si="1"/>
        <v>15509.859400000001</v>
      </c>
      <c r="S7" s="10">
        <f t="shared" si="2"/>
        <v>0.40357541289716847</v>
      </c>
      <c r="T7" s="230">
        <f t="shared" si="3"/>
        <v>3940.989999999998</v>
      </c>
      <c r="U7" s="32">
        <f t="shared" si="4"/>
        <v>7.8819799999999995E-2</v>
      </c>
      <c r="V7" s="560">
        <f t="shared" ref="V7:V16" si="12">Q7-D7</f>
        <v>3940.989999999998</v>
      </c>
      <c r="W7" s="10">
        <f t="shared" si="10"/>
        <v>7.8819799999999995E-2</v>
      </c>
      <c r="X7" s="845" t="s">
        <v>285</v>
      </c>
      <c r="Y7" s="172"/>
      <c r="Z7" s="181">
        <f t="shared" si="11"/>
        <v>53940.99</v>
      </c>
      <c r="AA7" s="230">
        <f t="shared" si="5"/>
        <v>3940.989999999998</v>
      </c>
      <c r="AB7" s="10">
        <f t="shared" si="6"/>
        <v>7.8819799999999995E-2</v>
      </c>
      <c r="AC7" s="16"/>
      <c r="AD7" s="19"/>
      <c r="AE7" s="17"/>
      <c r="AF7" s="17"/>
      <c r="AG7" s="17"/>
      <c r="AH7" s="41"/>
      <c r="AI7" s="41"/>
      <c r="AJ7" s="18">
        <f t="shared" si="7"/>
        <v>0</v>
      </c>
    </row>
    <row r="8" spans="1:36" ht="36" customHeight="1" outlineLevel="1" x14ac:dyDescent="0.3">
      <c r="A8" s="140" t="s">
        <v>46</v>
      </c>
      <c r="B8" s="37" t="s">
        <v>195</v>
      </c>
      <c r="C8" s="197">
        <v>73131.05</v>
      </c>
      <c r="D8" s="176">
        <v>99342.817983665547</v>
      </c>
      <c r="E8" s="212">
        <v>94172.202999999994</v>
      </c>
      <c r="F8" s="161"/>
      <c r="G8" s="230">
        <f t="shared" si="8"/>
        <v>0</v>
      </c>
      <c r="H8" s="32">
        <f t="shared" si="0"/>
        <v>0</v>
      </c>
      <c r="I8" s="212">
        <v>94172.202999999994</v>
      </c>
      <c r="J8" s="694">
        <v>99440</v>
      </c>
      <c r="K8" s="694">
        <v>99440</v>
      </c>
      <c r="L8" s="694">
        <v>99440</v>
      </c>
      <c r="M8" s="694">
        <v>91524</v>
      </c>
      <c r="N8" s="694">
        <v>91524</v>
      </c>
      <c r="O8" s="694">
        <v>94172.202999999994</v>
      </c>
      <c r="P8" s="212"/>
      <c r="Q8" s="856">
        <f t="shared" si="9"/>
        <v>94172.202999999994</v>
      </c>
      <c r="R8" s="230">
        <f t="shared" si="1"/>
        <v>21041.152999999991</v>
      </c>
      <c r="S8" s="10">
        <f t="shared" si="2"/>
        <v>0.28771845884887459</v>
      </c>
      <c r="T8" s="230">
        <f t="shared" si="3"/>
        <v>-5170.6149836655532</v>
      </c>
      <c r="U8" s="32">
        <f t="shared" si="4"/>
        <v>-5.2048201255129767E-2</v>
      </c>
      <c r="V8" s="560">
        <f t="shared" si="12"/>
        <v>-5170.6149836655532</v>
      </c>
      <c r="W8" s="10">
        <f t="shared" si="10"/>
        <v>-5.2048201255129767E-2</v>
      </c>
      <c r="X8" s="167" t="s">
        <v>283</v>
      </c>
      <c r="Y8" s="172"/>
      <c r="Z8" s="181">
        <f t="shared" si="11"/>
        <v>94172.202999999994</v>
      </c>
      <c r="AA8" s="230">
        <f t="shared" si="5"/>
        <v>-5170.6149836655532</v>
      </c>
      <c r="AB8" s="10">
        <f t="shared" si="6"/>
        <v>-5.2048201255129767E-2</v>
      </c>
      <c r="AC8" s="16"/>
      <c r="AD8" s="19">
        <v>6253</v>
      </c>
      <c r="AE8" s="17">
        <v>18866</v>
      </c>
      <c r="AF8" s="17">
        <v>18335</v>
      </c>
      <c r="AG8" s="17">
        <v>25594</v>
      </c>
      <c r="AH8" s="41">
        <v>22868</v>
      </c>
      <c r="AI8" s="41">
        <v>2253</v>
      </c>
      <c r="AJ8" s="18">
        <f>SUM(AD8:AI8)</f>
        <v>94169</v>
      </c>
    </row>
    <row r="9" spans="1:36" ht="36" customHeight="1" outlineLevel="1" x14ac:dyDescent="0.3">
      <c r="A9" s="142" t="s">
        <v>49</v>
      </c>
      <c r="B9" s="885" t="s">
        <v>197</v>
      </c>
      <c r="C9" s="198">
        <v>12200.27</v>
      </c>
      <c r="D9" s="177">
        <v>10000</v>
      </c>
      <c r="E9" s="184">
        <v>13981.56</v>
      </c>
      <c r="F9" s="814"/>
      <c r="G9" s="230">
        <f t="shared" si="8"/>
        <v>0</v>
      </c>
      <c r="H9" s="32">
        <f t="shared" si="0"/>
        <v>0</v>
      </c>
      <c r="I9" s="212">
        <v>13981.56</v>
      </c>
      <c r="J9" s="694">
        <v>10000</v>
      </c>
      <c r="K9" s="694">
        <v>12869.71</v>
      </c>
      <c r="L9" s="694">
        <v>8417.27</v>
      </c>
      <c r="M9" s="694">
        <v>9199.51</v>
      </c>
      <c r="N9" s="694">
        <v>9199.51</v>
      </c>
      <c r="O9" s="694">
        <v>13981.56</v>
      </c>
      <c r="P9" s="213"/>
      <c r="Q9" s="857">
        <f t="shared" si="9"/>
        <v>13981.56</v>
      </c>
      <c r="R9" s="230">
        <f t="shared" si="1"/>
        <v>1781.2899999999991</v>
      </c>
      <c r="S9" s="10">
        <f t="shared" si="2"/>
        <v>0.14600414580988774</v>
      </c>
      <c r="T9" s="230">
        <f t="shared" si="3"/>
        <v>3981.5599999999995</v>
      </c>
      <c r="U9" s="32">
        <f t="shared" si="4"/>
        <v>0.39815599999999995</v>
      </c>
      <c r="V9" s="560">
        <f t="shared" si="12"/>
        <v>3981.5599999999995</v>
      </c>
      <c r="W9" s="10">
        <f t="shared" si="10"/>
        <v>0.39815599999999995</v>
      </c>
      <c r="X9" s="845" t="s">
        <v>285</v>
      </c>
      <c r="Y9" s="173"/>
      <c r="Z9" s="181">
        <f t="shared" si="11"/>
        <v>13981.56</v>
      </c>
      <c r="AA9" s="230">
        <f t="shared" si="5"/>
        <v>3981.5599999999995</v>
      </c>
      <c r="AB9" s="10">
        <f t="shared" si="6"/>
        <v>0.39815599999999995</v>
      </c>
      <c r="AC9" s="16"/>
      <c r="AD9" s="24"/>
      <c r="AE9" s="25"/>
      <c r="AF9" s="25"/>
      <c r="AG9" s="25"/>
      <c r="AH9" s="42"/>
      <c r="AI9" s="42"/>
      <c r="AJ9" s="18">
        <f t="shared" si="7"/>
        <v>0</v>
      </c>
    </row>
    <row r="10" spans="1:36" ht="36" customHeight="1" outlineLevel="1" thickBot="1" x14ac:dyDescent="0.35">
      <c r="A10" s="147" t="s">
        <v>49</v>
      </c>
      <c r="B10" s="38" t="s">
        <v>51</v>
      </c>
      <c r="C10" s="199">
        <v>47949.005400000002</v>
      </c>
      <c r="D10" s="178">
        <v>60165.179248119341</v>
      </c>
      <c r="E10" s="162">
        <v>78138.196400000001</v>
      </c>
      <c r="F10" s="162"/>
      <c r="G10" s="274">
        <f t="shared" si="8"/>
        <v>0</v>
      </c>
      <c r="H10" s="33">
        <f t="shared" si="0"/>
        <v>0</v>
      </c>
      <c r="I10" s="162">
        <v>78138.196400000001</v>
      </c>
      <c r="J10" s="695">
        <v>61000</v>
      </c>
      <c r="K10" s="695">
        <v>61000</v>
      </c>
      <c r="L10" s="695">
        <v>61000</v>
      </c>
      <c r="M10" s="695">
        <v>61000</v>
      </c>
      <c r="N10" s="695">
        <v>61000</v>
      </c>
      <c r="O10" s="695">
        <v>78138.196400000001</v>
      </c>
      <c r="P10" s="214"/>
      <c r="Q10" s="858">
        <f t="shared" si="9"/>
        <v>78138.196400000001</v>
      </c>
      <c r="R10" s="274">
        <f t="shared" si="1"/>
        <v>30189.190999999999</v>
      </c>
      <c r="S10" s="12">
        <f t="shared" si="2"/>
        <v>0.62961036935293757</v>
      </c>
      <c r="T10" s="274">
        <f t="shared" si="3"/>
        <v>17973.01715188066</v>
      </c>
      <c r="U10" s="33">
        <f t="shared" si="4"/>
        <v>0.29872789172222847</v>
      </c>
      <c r="V10" s="561">
        <f t="shared" si="12"/>
        <v>17973.01715188066</v>
      </c>
      <c r="W10" s="12">
        <f t="shared" si="10"/>
        <v>0.29872789172222847</v>
      </c>
      <c r="X10" s="169" t="s">
        <v>284</v>
      </c>
      <c r="Y10" s="174"/>
      <c r="Z10" s="193">
        <f t="shared" si="11"/>
        <v>78138.196400000001</v>
      </c>
      <c r="AA10" s="274">
        <f t="shared" si="5"/>
        <v>17973.01715188066</v>
      </c>
      <c r="AB10" s="12">
        <f t="shared" si="6"/>
        <v>0.29872789172222847</v>
      </c>
      <c r="AC10" s="16"/>
      <c r="AD10" s="24">
        <v>0</v>
      </c>
      <c r="AE10" s="25">
        <v>16000</v>
      </c>
      <c r="AF10" s="25">
        <v>14000</v>
      </c>
      <c r="AG10" s="25">
        <v>14000</v>
      </c>
      <c r="AH10" s="42">
        <v>17000</v>
      </c>
      <c r="AI10" s="42">
        <v>0</v>
      </c>
      <c r="AJ10" s="23">
        <f t="shared" si="7"/>
        <v>61000</v>
      </c>
    </row>
    <row r="11" spans="1:36" ht="36" customHeight="1" outlineLevel="1" thickBot="1" x14ac:dyDescent="0.35">
      <c r="A11" s="99" t="s">
        <v>52</v>
      </c>
      <c r="B11" s="886" t="s">
        <v>53</v>
      </c>
      <c r="C11" s="200">
        <v>1934698.3356000001</v>
      </c>
      <c r="D11" s="175">
        <v>1620000</v>
      </c>
      <c r="E11" s="160">
        <v>2192013.7400000002</v>
      </c>
      <c r="F11" s="777"/>
      <c r="G11" s="276">
        <f t="shared" si="8"/>
        <v>0</v>
      </c>
      <c r="H11" s="187">
        <f t="shared" si="0"/>
        <v>0</v>
      </c>
      <c r="I11" s="383">
        <v>2192013.7400000002</v>
      </c>
      <c r="J11" s="546">
        <v>1620000</v>
      </c>
      <c r="K11" s="546">
        <v>1800422.34</v>
      </c>
      <c r="L11" s="546">
        <v>1831544.19</v>
      </c>
      <c r="M11" s="546">
        <v>1789347.16</v>
      </c>
      <c r="N11" s="546">
        <v>1789347.16</v>
      </c>
      <c r="O11" s="546">
        <v>2192013.7400000002</v>
      </c>
      <c r="P11" s="233"/>
      <c r="Q11" s="859">
        <f t="shared" si="9"/>
        <v>2192013.7400000002</v>
      </c>
      <c r="R11" s="276">
        <f t="shared" si="1"/>
        <v>257315.40440000012</v>
      </c>
      <c r="S11" s="45">
        <f t="shared" si="2"/>
        <v>0.13300027175564821</v>
      </c>
      <c r="T11" s="276">
        <f t="shared" si="3"/>
        <v>572013.74000000022</v>
      </c>
      <c r="U11" s="187">
        <f t="shared" si="4"/>
        <v>0.3530949012345681</v>
      </c>
      <c r="V11" s="562">
        <f t="shared" si="12"/>
        <v>572013.74000000022</v>
      </c>
      <c r="W11" s="45">
        <f t="shared" si="10"/>
        <v>0.3530949012345681</v>
      </c>
      <c r="X11" s="877" t="s">
        <v>285</v>
      </c>
      <c r="Y11" s="175"/>
      <c r="Z11" s="192">
        <f t="shared" si="11"/>
        <v>2192013.7400000002</v>
      </c>
      <c r="AA11" s="273">
        <f t="shared" si="5"/>
        <v>572013.74000000022</v>
      </c>
      <c r="AB11" s="9">
        <f t="shared" si="6"/>
        <v>0.3530949012345681</v>
      </c>
      <c r="AC11" s="16"/>
      <c r="AD11" s="51"/>
      <c r="AE11" s="13"/>
      <c r="AF11" s="13"/>
      <c r="AG11" s="131"/>
      <c r="AH11" s="131"/>
      <c r="AI11" s="131"/>
      <c r="AJ11" s="129">
        <f t="shared" si="7"/>
        <v>0</v>
      </c>
    </row>
    <row r="12" spans="1:36" ht="36" customHeight="1" outlineLevel="1" x14ac:dyDescent="0.3">
      <c r="A12" s="37" t="s">
        <v>52</v>
      </c>
      <c r="B12" s="105" t="s">
        <v>54</v>
      </c>
      <c r="C12" s="201">
        <v>3370447.5115</v>
      </c>
      <c r="D12" s="176">
        <v>3065288.5962489545</v>
      </c>
      <c r="E12" s="161">
        <v>2596406.7620000001</v>
      </c>
      <c r="F12" s="161"/>
      <c r="G12" s="230">
        <f t="shared" si="8"/>
        <v>0</v>
      </c>
      <c r="H12" s="32">
        <f t="shared" si="0"/>
        <v>0</v>
      </c>
      <c r="I12" s="161">
        <v>2596406.7620000001</v>
      </c>
      <c r="J12" s="547">
        <v>3000000</v>
      </c>
      <c r="K12" s="547">
        <v>2750000</v>
      </c>
      <c r="L12" s="547">
        <v>2750000</v>
      </c>
      <c r="M12" s="547">
        <v>2750000</v>
      </c>
      <c r="N12" s="547">
        <v>2750000</v>
      </c>
      <c r="O12" s="547">
        <v>2596406.7620000001</v>
      </c>
      <c r="P12" s="212"/>
      <c r="Q12" s="856">
        <f t="shared" si="9"/>
        <v>2596406.7620000001</v>
      </c>
      <c r="R12" s="230">
        <f t="shared" si="1"/>
        <v>-774040.74949999992</v>
      </c>
      <c r="S12" s="10">
        <f t="shared" si="2"/>
        <v>-0.22965518580513866</v>
      </c>
      <c r="T12" s="230">
        <f t="shared" si="3"/>
        <v>-468881.83424895443</v>
      </c>
      <c r="U12" s="32">
        <f t="shared" si="4"/>
        <v>-0.15296498829595784</v>
      </c>
      <c r="V12" s="560">
        <f t="shared" si="12"/>
        <v>-468881.83424895443</v>
      </c>
      <c r="W12" s="10">
        <f t="shared" si="10"/>
        <v>-0.15296498829595784</v>
      </c>
      <c r="X12" s="808" t="s">
        <v>286</v>
      </c>
      <c r="Y12" s="176"/>
      <c r="Z12" s="181">
        <f t="shared" si="11"/>
        <v>2596406.7620000001</v>
      </c>
      <c r="AA12" s="230">
        <f t="shared" si="5"/>
        <v>-468881.83424895443</v>
      </c>
      <c r="AB12" s="10">
        <f t="shared" si="6"/>
        <v>-0.15296498829595784</v>
      </c>
      <c r="AC12" s="16"/>
      <c r="AD12" s="106"/>
      <c r="AE12" s="17"/>
      <c r="AF12" s="17"/>
      <c r="AG12" s="17"/>
      <c r="AH12" s="17"/>
      <c r="AI12" s="17"/>
      <c r="AJ12" s="22">
        <f t="shared" si="7"/>
        <v>0</v>
      </c>
    </row>
    <row r="13" spans="1:36" ht="36" customHeight="1" outlineLevel="1" x14ac:dyDescent="0.3">
      <c r="A13" s="37" t="s">
        <v>52</v>
      </c>
      <c r="B13" s="105" t="s">
        <v>55</v>
      </c>
      <c r="C13" s="202">
        <v>34608.444100000001</v>
      </c>
      <c r="D13" s="177">
        <v>34167.208779398308</v>
      </c>
      <c r="E13" s="184">
        <v>6394.0411999999997</v>
      </c>
      <c r="F13" s="184"/>
      <c r="G13" s="230">
        <f t="shared" si="8"/>
        <v>0</v>
      </c>
      <c r="H13" s="32">
        <f t="shared" si="0"/>
        <v>0</v>
      </c>
      <c r="I13" s="184">
        <v>6394.0411999999997</v>
      </c>
      <c r="J13" s="548">
        <v>3500</v>
      </c>
      <c r="K13" s="548">
        <v>3500</v>
      </c>
      <c r="L13" s="548">
        <v>3500</v>
      </c>
      <c r="M13" s="548">
        <v>3500</v>
      </c>
      <c r="N13" s="548">
        <v>3500</v>
      </c>
      <c r="O13" s="548">
        <v>6394.0411999999997</v>
      </c>
      <c r="P13" s="213"/>
      <c r="Q13" s="857">
        <f t="shared" si="9"/>
        <v>6394.0411999999997</v>
      </c>
      <c r="R13" s="230">
        <f t="shared" si="1"/>
        <v>-28214.402900000001</v>
      </c>
      <c r="S13" s="10">
        <f t="shared" si="2"/>
        <v>-0.81524621038944656</v>
      </c>
      <c r="T13" s="230">
        <f t="shared" si="3"/>
        <v>-27773.167579398309</v>
      </c>
      <c r="U13" s="32">
        <f t="shared" si="4"/>
        <v>-0.81286030002382303</v>
      </c>
      <c r="V13" s="560">
        <f t="shared" si="12"/>
        <v>-27773.167579398309</v>
      </c>
      <c r="W13" s="10">
        <f t="shared" si="10"/>
        <v>-0.81286030002382303</v>
      </c>
      <c r="X13" s="846"/>
      <c r="Y13" s="177"/>
      <c r="Z13" s="181">
        <f t="shared" si="11"/>
        <v>6394.0411999999997</v>
      </c>
      <c r="AA13" s="230">
        <f t="shared" si="5"/>
        <v>-27773.167579398309</v>
      </c>
      <c r="AB13" s="10">
        <f t="shared" si="6"/>
        <v>-0.81286030002382303</v>
      </c>
      <c r="AC13" s="16"/>
      <c r="AD13" s="120"/>
      <c r="AE13" s="27"/>
      <c r="AF13" s="27"/>
      <c r="AG13" s="27"/>
      <c r="AH13" s="132"/>
      <c r="AI13" s="132"/>
      <c r="AJ13" s="115">
        <f t="shared" si="7"/>
        <v>0</v>
      </c>
    </row>
    <row r="14" spans="1:36" ht="36" customHeight="1" outlineLevel="1" thickBot="1" x14ac:dyDescent="0.35">
      <c r="A14" s="38" t="s">
        <v>52</v>
      </c>
      <c r="B14" s="90" t="s">
        <v>56</v>
      </c>
      <c r="C14" s="203">
        <v>0</v>
      </c>
      <c r="D14" s="178">
        <v>0</v>
      </c>
      <c r="E14" s="162">
        <v>0</v>
      </c>
      <c r="F14" s="162"/>
      <c r="G14" s="274">
        <f t="shared" si="8"/>
        <v>0</v>
      </c>
      <c r="H14" s="33" t="e">
        <f t="shared" si="0"/>
        <v>#DIV/0!</v>
      </c>
      <c r="I14" s="214">
        <v>0</v>
      </c>
      <c r="J14" s="548">
        <v>0</v>
      </c>
      <c r="K14" s="548">
        <v>0</v>
      </c>
      <c r="L14" s="548">
        <v>0</v>
      </c>
      <c r="M14" s="548">
        <v>0</v>
      </c>
      <c r="N14" s="548">
        <v>0</v>
      </c>
      <c r="O14" s="548">
        <v>0</v>
      </c>
      <c r="P14" s="214"/>
      <c r="Q14" s="858">
        <f t="shared" si="9"/>
        <v>0</v>
      </c>
      <c r="R14" s="274">
        <f t="shared" si="1"/>
        <v>0</v>
      </c>
      <c r="S14" s="12" t="e">
        <f t="shared" si="2"/>
        <v>#DIV/0!</v>
      </c>
      <c r="T14" s="274">
        <f t="shared" si="3"/>
        <v>0</v>
      </c>
      <c r="U14" s="33" t="e">
        <f t="shared" si="4"/>
        <v>#DIV/0!</v>
      </c>
      <c r="V14" s="561">
        <f t="shared" si="12"/>
        <v>0</v>
      </c>
      <c r="W14" s="12" t="e">
        <f t="shared" si="10"/>
        <v>#DIV/0!</v>
      </c>
      <c r="X14" s="878"/>
      <c r="Y14" s="178"/>
      <c r="Z14" s="193">
        <f t="shared" si="11"/>
        <v>0</v>
      </c>
      <c r="AA14" s="274">
        <f t="shared" si="5"/>
        <v>0</v>
      </c>
      <c r="AB14" s="12" t="e">
        <f t="shared" si="6"/>
        <v>#DIV/0!</v>
      </c>
      <c r="AC14" s="16"/>
      <c r="AD14" s="121"/>
      <c r="AE14" s="117"/>
      <c r="AF14" s="117"/>
      <c r="AG14" s="117"/>
      <c r="AH14" s="118"/>
      <c r="AI14" s="118"/>
      <c r="AJ14" s="119">
        <f t="shared" si="7"/>
        <v>0</v>
      </c>
    </row>
    <row r="15" spans="1:36" ht="36" customHeight="1" outlineLevel="1" x14ac:dyDescent="0.3">
      <c r="A15" s="99" t="s">
        <v>57</v>
      </c>
      <c r="B15" s="886" t="s">
        <v>58</v>
      </c>
      <c r="C15" s="200">
        <v>124926.80899999999</v>
      </c>
      <c r="D15" s="175">
        <v>144023.92347414279</v>
      </c>
      <c r="E15" s="160">
        <v>166244.16</v>
      </c>
      <c r="F15" s="813"/>
      <c r="G15" s="276">
        <f t="shared" si="8"/>
        <v>0</v>
      </c>
      <c r="H15" s="187">
        <f t="shared" si="0"/>
        <v>0</v>
      </c>
      <c r="I15" s="243">
        <v>166244.16</v>
      </c>
      <c r="J15" s="549">
        <v>144023.92347414279</v>
      </c>
      <c r="K15" s="549">
        <v>165280.47</v>
      </c>
      <c r="L15" s="549">
        <v>147189.59</v>
      </c>
      <c r="M15" s="549">
        <v>142663.18</v>
      </c>
      <c r="N15" s="549">
        <v>142663.18</v>
      </c>
      <c r="O15" s="549">
        <v>166244.16</v>
      </c>
      <c r="P15" s="233"/>
      <c r="Q15" s="859">
        <f t="shared" si="9"/>
        <v>166244.16</v>
      </c>
      <c r="R15" s="276">
        <f t="shared" si="1"/>
        <v>41317.35100000001</v>
      </c>
      <c r="S15" s="45">
        <f t="shared" si="2"/>
        <v>0.33073246111649279</v>
      </c>
      <c r="T15" s="276">
        <f t="shared" si="3"/>
        <v>22220.23652585721</v>
      </c>
      <c r="U15" s="187">
        <f t="shared" si="4"/>
        <v>0.15428156649160085</v>
      </c>
      <c r="V15" s="562">
        <f t="shared" si="12"/>
        <v>22220.23652585721</v>
      </c>
      <c r="W15" s="45">
        <f t="shared" si="10"/>
        <v>0.15428156649160085</v>
      </c>
      <c r="X15" s="845" t="s">
        <v>285</v>
      </c>
      <c r="Y15" s="175"/>
      <c r="Z15" s="192">
        <f t="shared" si="11"/>
        <v>166244.16</v>
      </c>
      <c r="AA15" s="276">
        <f t="shared" si="5"/>
        <v>22220.23652585721</v>
      </c>
      <c r="AB15" s="45">
        <f t="shared" si="6"/>
        <v>0.15428156649160085</v>
      </c>
      <c r="AC15" s="16"/>
      <c r="AD15" s="128"/>
      <c r="AE15" s="8"/>
      <c r="AF15" s="8"/>
      <c r="AG15" s="8"/>
      <c r="AH15" s="8"/>
      <c r="AI15" s="8"/>
      <c r="AJ15" s="129">
        <f t="shared" si="7"/>
        <v>0</v>
      </c>
    </row>
    <row r="16" spans="1:36" ht="36" customHeight="1" outlineLevel="1" thickBot="1" x14ac:dyDescent="0.35">
      <c r="A16" s="95" t="s">
        <v>57</v>
      </c>
      <c r="B16" s="111" t="s">
        <v>59</v>
      </c>
      <c r="C16" s="204">
        <v>382479.24900000001</v>
      </c>
      <c r="D16" s="179">
        <v>428865.76385807904</v>
      </c>
      <c r="E16" s="242">
        <v>446883.64020000002</v>
      </c>
      <c r="F16" s="242"/>
      <c r="G16" s="274">
        <f t="shared" si="8"/>
        <v>0</v>
      </c>
      <c r="H16" s="12">
        <f t="shared" si="0"/>
        <v>0</v>
      </c>
      <c r="I16" s="242">
        <v>446883.64020000002</v>
      </c>
      <c r="J16" s="695">
        <v>420000</v>
      </c>
      <c r="K16" s="695">
        <v>373339.13069999998</v>
      </c>
      <c r="L16" s="695">
        <v>371831.66139999998</v>
      </c>
      <c r="M16" s="695">
        <v>402522.07169999997</v>
      </c>
      <c r="N16" s="695">
        <v>402522.07169999997</v>
      </c>
      <c r="O16" s="695">
        <v>446883.64020000002</v>
      </c>
      <c r="P16" s="234"/>
      <c r="Q16" s="860">
        <f t="shared" si="9"/>
        <v>446883.64020000002</v>
      </c>
      <c r="R16" s="274">
        <f t="shared" si="1"/>
        <v>64404.391200000013</v>
      </c>
      <c r="S16" s="12">
        <f t="shared" si="2"/>
        <v>0.16838662847301289</v>
      </c>
      <c r="T16" s="274">
        <f t="shared" si="3"/>
        <v>18017.876341920986</v>
      </c>
      <c r="U16" s="33">
        <f t="shared" si="4"/>
        <v>4.2012857775897139E-2</v>
      </c>
      <c r="V16" s="561">
        <f t="shared" si="12"/>
        <v>18017.876341920986</v>
      </c>
      <c r="W16" s="12">
        <f t="shared" si="10"/>
        <v>4.2012857775897139E-2</v>
      </c>
      <c r="X16" s="241" t="s">
        <v>287</v>
      </c>
      <c r="Y16" s="179"/>
      <c r="Z16" s="181">
        <f t="shared" si="11"/>
        <v>446883.64020000002</v>
      </c>
      <c r="AA16" s="295">
        <f t="shared" si="5"/>
        <v>18017.876341920986</v>
      </c>
      <c r="AB16" s="47">
        <f t="shared" si="6"/>
        <v>4.2012857775897139E-2</v>
      </c>
      <c r="AC16" s="16"/>
      <c r="AD16" s="121">
        <v>21591.710599999999</v>
      </c>
      <c r="AE16" s="11">
        <v>89647.951199999996</v>
      </c>
      <c r="AF16" s="11">
        <v>121601.4808</v>
      </c>
      <c r="AG16" s="11">
        <v>98519.964900000006</v>
      </c>
      <c r="AH16" s="11">
        <v>100406.3143</v>
      </c>
      <c r="AI16" s="11">
        <v>14539.058199999999</v>
      </c>
      <c r="AJ16" s="119">
        <f>SUM(AD16:AI16)</f>
        <v>446306.48</v>
      </c>
    </row>
    <row r="17" spans="1:39" ht="36" customHeight="1" thickBot="1" x14ac:dyDescent="0.35">
      <c r="A17" s="891" t="s">
        <v>200</v>
      </c>
      <c r="B17" s="902"/>
      <c r="C17" s="164">
        <f>SUM(C5:C16)</f>
        <v>6235910.0768999998</v>
      </c>
      <c r="D17" s="191">
        <f>SUM(D5:D16)</f>
        <v>5743825.2076129289</v>
      </c>
      <c r="E17" s="164">
        <f>SUM(E5:E16)</f>
        <v>5899224.0127000008</v>
      </c>
      <c r="F17" s="208">
        <f>SUM(F5:F16)</f>
        <v>0</v>
      </c>
      <c r="G17" s="291">
        <f t="shared" si="8"/>
        <v>0</v>
      </c>
      <c r="H17" s="292">
        <f t="shared" si="0"/>
        <v>0</v>
      </c>
      <c r="I17" s="215">
        <f>SUM(I5:I16)</f>
        <v>5899224.0127000008</v>
      </c>
      <c r="J17" s="550">
        <v>5640914.9249333628</v>
      </c>
      <c r="K17" s="550">
        <v>5599495.3306999998</v>
      </c>
      <c r="L17" s="550">
        <v>5537228.8915999997</v>
      </c>
      <c r="M17" s="550">
        <v>5526716.3621000005</v>
      </c>
      <c r="N17" s="550">
        <v>5526716.3621000005</v>
      </c>
      <c r="O17" s="550">
        <v>5899224.0127000008</v>
      </c>
      <c r="P17" s="215">
        <f>SUM(P5:P16)</f>
        <v>0</v>
      </c>
      <c r="Q17" s="381">
        <f>I17-P17</f>
        <v>5899224.0127000008</v>
      </c>
      <c r="R17" s="277">
        <f t="shared" si="1"/>
        <v>-336686.06419999897</v>
      </c>
      <c r="S17" s="152">
        <f t="shared" si="2"/>
        <v>-5.3991488018277023E-2</v>
      </c>
      <c r="T17" s="277">
        <f t="shared" si="3"/>
        <v>155398.80508707184</v>
      </c>
      <c r="U17" s="226">
        <f t="shared" si="4"/>
        <v>2.7054932813955546E-2</v>
      </c>
      <c r="V17" s="564">
        <f>Q17-D17</f>
        <v>155398.80508707184</v>
      </c>
      <c r="W17" s="558">
        <f t="shared" si="10"/>
        <v>2.7054932813955546E-2</v>
      </c>
      <c r="X17" s="35"/>
      <c r="Y17" s="165">
        <f>SUM(Y5:Y16)</f>
        <v>0</v>
      </c>
      <c r="Z17" s="165">
        <f t="shared" si="11"/>
        <v>5899224.0127000008</v>
      </c>
      <c r="AA17" s="291">
        <f>Z17-D17-P17</f>
        <v>155398.80508707184</v>
      </c>
      <c r="AB17" s="292">
        <f t="shared" si="6"/>
        <v>2.7054932813955546E-2</v>
      </c>
      <c r="AC17" s="4"/>
      <c r="AD17" s="28">
        <f>SUM(AD5:AD16)</f>
        <v>30763.500599999999</v>
      </c>
      <c r="AE17" s="7">
        <f>SUM(AE5:AE16)</f>
        <v>141028.17119999998</v>
      </c>
      <c r="AF17" s="7">
        <f t="shared" ref="AF17:AJ17" si="13">SUM(AF5:AF16)</f>
        <v>183241.55119999999</v>
      </c>
      <c r="AG17" s="7">
        <f t="shared" si="13"/>
        <v>165999.24470000001</v>
      </c>
      <c r="AH17" s="7">
        <f t="shared" si="13"/>
        <v>168565.43420000002</v>
      </c>
      <c r="AI17" s="7">
        <f t="shared" si="13"/>
        <v>20655.598099999999</v>
      </c>
      <c r="AJ17" s="29">
        <f t="shared" si="13"/>
        <v>710253.5</v>
      </c>
    </row>
    <row r="18" spans="1:39" ht="36" customHeight="1" outlineLevel="1" x14ac:dyDescent="0.3">
      <c r="A18" s="139" t="s">
        <v>49</v>
      </c>
      <c r="B18" s="36" t="s">
        <v>60</v>
      </c>
      <c r="C18" s="192">
        <v>64731.802100000001</v>
      </c>
      <c r="D18" s="205">
        <v>210980.99999999948</v>
      </c>
      <c r="E18" s="196">
        <v>397055.06040000002</v>
      </c>
      <c r="F18" s="879"/>
      <c r="G18" s="273">
        <f t="shared" si="8"/>
        <v>-28480.739599999972</v>
      </c>
      <c r="H18" s="9">
        <f t="shared" si="0"/>
        <v>-6.6929126997070432E-2</v>
      </c>
      <c r="I18" s="211">
        <v>425535.8</v>
      </c>
      <c r="J18" s="551">
        <v>300000</v>
      </c>
      <c r="K18" s="551">
        <v>300000</v>
      </c>
      <c r="L18" s="551">
        <v>300000</v>
      </c>
      <c r="M18" s="551">
        <v>328481</v>
      </c>
      <c r="N18" s="551">
        <v>328481</v>
      </c>
      <c r="O18" s="551">
        <v>425535.8</v>
      </c>
      <c r="P18" s="216">
        <v>28480.77</v>
      </c>
      <c r="Q18" s="861">
        <f t="shared" si="9"/>
        <v>397055.02999999997</v>
      </c>
      <c r="R18" s="273">
        <f t="shared" si="1"/>
        <v>360803.99789999996</v>
      </c>
      <c r="S18" s="9">
        <f t="shared" si="2"/>
        <v>5.5738290329476241</v>
      </c>
      <c r="T18" s="273">
        <f t="shared" si="3"/>
        <v>214554.80000000051</v>
      </c>
      <c r="U18" s="31">
        <f t="shared" si="4"/>
        <v>1.0169389660680395</v>
      </c>
      <c r="V18" s="568">
        <f t="shared" ref="V18:V56" si="14">Q18-D18</f>
        <v>186074.03000000049</v>
      </c>
      <c r="W18" s="9">
        <f t="shared" si="10"/>
        <v>0.88194685777392734</v>
      </c>
      <c r="X18" s="166" t="s">
        <v>288</v>
      </c>
      <c r="Y18" s="171"/>
      <c r="Z18" s="181">
        <f t="shared" si="11"/>
        <v>425535.8</v>
      </c>
      <c r="AA18" s="273">
        <f t="shared" si="5"/>
        <v>186074.03000000052</v>
      </c>
      <c r="AB18" s="9">
        <f t="shared" si="6"/>
        <v>0.88194685777392734</v>
      </c>
      <c r="AC18" s="16"/>
      <c r="AD18" s="128"/>
      <c r="AE18" s="131"/>
      <c r="AF18" s="131"/>
      <c r="AG18" s="131"/>
      <c r="AH18" s="52"/>
      <c r="AI18" s="52"/>
      <c r="AJ18" s="129">
        <f t="shared" ref="AJ18:AJ38" si="15">SUM(AD18:AI18)</f>
        <v>0</v>
      </c>
    </row>
    <row r="19" spans="1:39" ht="36" customHeight="1" outlineLevel="1" x14ac:dyDescent="0.3">
      <c r="A19" s="140" t="s">
        <v>49</v>
      </c>
      <c r="B19" s="37" t="s">
        <v>61</v>
      </c>
      <c r="C19" s="181">
        <v>1432013.9427</v>
      </c>
      <c r="D19" s="197">
        <v>2594070.5127068302</v>
      </c>
      <c r="E19" s="176">
        <v>247758.60980000001</v>
      </c>
      <c r="F19" s="880"/>
      <c r="G19" s="230">
        <f t="shared" si="8"/>
        <v>-4919.1802000000025</v>
      </c>
      <c r="H19" s="10">
        <f t="shared" si="0"/>
        <v>-1.9468193860647576E-2</v>
      </c>
      <c r="I19" s="233">
        <v>252677.79</v>
      </c>
      <c r="J19" s="547">
        <v>340000</v>
      </c>
      <c r="K19" s="547">
        <v>340000</v>
      </c>
      <c r="L19" s="547">
        <v>340000</v>
      </c>
      <c r="M19" s="547">
        <v>340000</v>
      </c>
      <c r="N19" s="547">
        <v>340000</v>
      </c>
      <c r="O19" s="547">
        <v>252677.79</v>
      </c>
      <c r="P19" s="212">
        <v>4919.16</v>
      </c>
      <c r="Q19" s="856">
        <f t="shared" si="9"/>
        <v>247758.63</v>
      </c>
      <c r="R19" s="230">
        <f t="shared" si="1"/>
        <v>-1179336.1527</v>
      </c>
      <c r="S19" s="10">
        <f t="shared" si="2"/>
        <v>-0.82355074733170053</v>
      </c>
      <c r="T19" s="230">
        <f t="shared" si="3"/>
        <v>-2341392.7227068301</v>
      </c>
      <c r="U19" s="32">
        <f t="shared" si="4"/>
        <v>-0.90259409342873309</v>
      </c>
      <c r="V19" s="569">
        <f t="shared" si="14"/>
        <v>-2346311.8827068303</v>
      </c>
      <c r="W19" s="10">
        <f t="shared" si="10"/>
        <v>-0.90449040271404502</v>
      </c>
      <c r="X19" s="167"/>
      <c r="Y19" s="172"/>
      <c r="Z19" s="181">
        <f t="shared" si="11"/>
        <v>252677.79</v>
      </c>
      <c r="AA19" s="230">
        <f t="shared" si="5"/>
        <v>-2346311.8827068303</v>
      </c>
      <c r="AB19" s="10">
        <f t="shared" si="6"/>
        <v>-0.90449040271404502</v>
      </c>
      <c r="AC19" s="16"/>
      <c r="AD19" s="19"/>
      <c r="AE19" s="17"/>
      <c r="AF19" s="17"/>
      <c r="AG19" s="17"/>
      <c r="AH19" s="41"/>
      <c r="AI19" s="41"/>
      <c r="AJ19" s="18">
        <f t="shared" si="15"/>
        <v>0</v>
      </c>
      <c r="AM19" s="126"/>
    </row>
    <row r="20" spans="1:39" ht="36" customHeight="1" outlineLevel="1" x14ac:dyDescent="0.3">
      <c r="A20" s="140" t="s">
        <v>203</v>
      </c>
      <c r="B20" s="37" t="s">
        <v>63</v>
      </c>
      <c r="C20" s="181">
        <v>0</v>
      </c>
      <c r="D20" s="170">
        <v>0</v>
      </c>
      <c r="E20" s="176"/>
      <c r="F20" s="161"/>
      <c r="G20" s="230">
        <f t="shared" si="8"/>
        <v>0</v>
      </c>
      <c r="H20" s="10" t="e">
        <f t="shared" si="0"/>
        <v>#DIV/0!</v>
      </c>
      <c r="I20" s="212"/>
      <c r="J20" s="547"/>
      <c r="K20" s="547"/>
      <c r="L20" s="547"/>
      <c r="M20" s="547"/>
      <c r="N20" s="547"/>
      <c r="O20" s="547"/>
      <c r="P20" s="212"/>
      <c r="Q20" s="856">
        <f t="shared" si="9"/>
        <v>0</v>
      </c>
      <c r="R20" s="230">
        <f t="shared" si="1"/>
        <v>0</v>
      </c>
      <c r="S20" s="10" t="e">
        <f t="shared" si="2"/>
        <v>#DIV/0!</v>
      </c>
      <c r="T20" s="230">
        <f t="shared" si="3"/>
        <v>0</v>
      </c>
      <c r="U20" s="32" t="e">
        <f t="shared" si="4"/>
        <v>#DIV/0!</v>
      </c>
      <c r="V20" s="569">
        <f t="shared" si="14"/>
        <v>0</v>
      </c>
      <c r="W20" s="10" t="e">
        <f t="shared" si="10"/>
        <v>#DIV/0!</v>
      </c>
      <c r="X20" s="167"/>
      <c r="Y20" s="172"/>
      <c r="Z20" s="181">
        <f t="shared" si="11"/>
        <v>0</v>
      </c>
      <c r="AA20" s="230">
        <f t="shared" si="5"/>
        <v>0</v>
      </c>
      <c r="AB20" s="10" t="e">
        <f t="shared" si="6"/>
        <v>#DIV/0!</v>
      </c>
      <c r="AC20" s="16"/>
      <c r="AD20" s="19"/>
      <c r="AE20" s="17"/>
      <c r="AF20" s="17"/>
      <c r="AG20" s="17"/>
      <c r="AH20" s="41"/>
      <c r="AI20" s="41"/>
      <c r="AJ20" s="18">
        <f t="shared" si="15"/>
        <v>0</v>
      </c>
    </row>
    <row r="21" spans="1:39" ht="36" customHeight="1" outlineLevel="1" x14ac:dyDescent="0.3">
      <c r="A21" s="140" t="s">
        <v>46</v>
      </c>
      <c r="B21" s="37" t="s">
        <v>64</v>
      </c>
      <c r="C21" s="181">
        <v>6371.8901999999998</v>
      </c>
      <c r="D21" s="170">
        <v>15966.984755265892</v>
      </c>
      <c r="E21" s="176">
        <v>7098.7498999999998</v>
      </c>
      <c r="F21" s="161"/>
      <c r="G21" s="230">
        <f t="shared" si="8"/>
        <v>0</v>
      </c>
      <c r="H21" s="10">
        <f t="shared" si="0"/>
        <v>0</v>
      </c>
      <c r="I21" s="176">
        <v>7098.7498999999998</v>
      </c>
      <c r="J21" s="547">
        <v>15966.984755265892</v>
      </c>
      <c r="K21" s="547">
        <v>15966.984755265892</v>
      </c>
      <c r="L21" s="547">
        <v>7189.6702999999998</v>
      </c>
      <c r="M21" s="547">
        <v>7010</v>
      </c>
      <c r="N21" s="547">
        <v>7010</v>
      </c>
      <c r="O21" s="547">
        <v>7098.7498999999998</v>
      </c>
      <c r="P21" s="212"/>
      <c r="Q21" s="856">
        <f t="shared" si="9"/>
        <v>7098.7498999999998</v>
      </c>
      <c r="R21" s="230">
        <f t="shared" si="1"/>
        <v>726.85969999999998</v>
      </c>
      <c r="S21" s="10">
        <f t="shared" si="2"/>
        <v>0.11407285392331468</v>
      </c>
      <c r="T21" s="230">
        <f t="shared" si="3"/>
        <v>-8868.2348552658914</v>
      </c>
      <c r="U21" s="32">
        <f t="shared" si="4"/>
        <v>-0.55541074230318654</v>
      </c>
      <c r="V21" s="569">
        <f t="shared" si="14"/>
        <v>-8868.2348552658914</v>
      </c>
      <c r="W21" s="10">
        <f t="shared" si="10"/>
        <v>-0.55541074230318654</v>
      </c>
      <c r="X21" s="167"/>
      <c r="Y21" s="172"/>
      <c r="Z21" s="181">
        <f t="shared" si="11"/>
        <v>7098.7498999999998</v>
      </c>
      <c r="AA21" s="230">
        <f t="shared" si="5"/>
        <v>-8868.2348552658914</v>
      </c>
      <c r="AB21" s="10">
        <f t="shared" si="6"/>
        <v>-0.55541074230318654</v>
      </c>
      <c r="AC21" s="16"/>
      <c r="AD21" s="19">
        <v>0</v>
      </c>
      <c r="AE21" s="41">
        <v>1335.4303</v>
      </c>
      <c r="AF21" s="743">
        <v>1883.1996999999999</v>
      </c>
      <c r="AG21" s="17">
        <v>2227</v>
      </c>
      <c r="AH21" s="41">
        <v>1656.55</v>
      </c>
      <c r="AI21" s="41">
        <v>0</v>
      </c>
      <c r="AJ21" s="18">
        <f t="shared" si="15"/>
        <v>7102.18</v>
      </c>
      <c r="AL21" s="840"/>
    </row>
    <row r="22" spans="1:39" ht="36" customHeight="1" outlineLevel="1" x14ac:dyDescent="0.3">
      <c r="A22" s="140" t="s">
        <v>34</v>
      </c>
      <c r="B22" s="37" t="s">
        <v>65</v>
      </c>
      <c r="C22" s="181">
        <v>18465.7601</v>
      </c>
      <c r="D22" s="170">
        <v>27240.885245901631</v>
      </c>
      <c r="E22" s="176">
        <v>8711.6903000000002</v>
      </c>
      <c r="F22" s="161"/>
      <c r="G22" s="230">
        <f t="shared" si="8"/>
        <v>0</v>
      </c>
      <c r="H22" s="10">
        <f t="shared" si="0"/>
        <v>0</v>
      </c>
      <c r="I22" s="176">
        <v>8711.6903000000002</v>
      </c>
      <c r="J22" s="547">
        <v>27240.885245901631</v>
      </c>
      <c r="K22" s="547">
        <v>20000</v>
      </c>
      <c r="L22" s="547">
        <v>20000</v>
      </c>
      <c r="M22" s="547">
        <v>15000</v>
      </c>
      <c r="N22" s="547">
        <v>15000</v>
      </c>
      <c r="O22" s="547">
        <v>8711.6903000000002</v>
      </c>
      <c r="P22" s="212"/>
      <c r="Q22" s="856">
        <f t="shared" si="9"/>
        <v>8711.6903000000002</v>
      </c>
      <c r="R22" s="230">
        <f t="shared" si="1"/>
        <v>-9754.0697999999993</v>
      </c>
      <c r="S22" s="10">
        <f t="shared" si="2"/>
        <v>-0.52822465726715473</v>
      </c>
      <c r="T22" s="230">
        <f t="shared" si="3"/>
        <v>-18529.194945901632</v>
      </c>
      <c r="U22" s="32">
        <f t="shared" si="4"/>
        <v>-0.68019797369431423</v>
      </c>
      <c r="V22" s="569">
        <f t="shared" si="14"/>
        <v>-18529.194945901632</v>
      </c>
      <c r="W22" s="10">
        <f t="shared" si="10"/>
        <v>-0.68019797369431423</v>
      </c>
      <c r="X22" s="167" t="s">
        <v>289</v>
      </c>
      <c r="Y22" s="172"/>
      <c r="Z22" s="181">
        <f t="shared" si="11"/>
        <v>8711.6903000000002</v>
      </c>
      <c r="AA22" s="230">
        <f t="shared" si="5"/>
        <v>-18529.194945901632</v>
      </c>
      <c r="AB22" s="10">
        <f t="shared" si="6"/>
        <v>-0.68019797369431423</v>
      </c>
      <c r="AC22" s="16"/>
      <c r="AD22" s="19"/>
      <c r="AE22" s="17"/>
      <c r="AF22" s="17"/>
      <c r="AG22" s="17"/>
      <c r="AH22" s="41"/>
      <c r="AI22" s="41"/>
      <c r="AJ22" s="18">
        <f t="shared" si="15"/>
        <v>0</v>
      </c>
    </row>
    <row r="23" spans="1:39" ht="36" customHeight="1" outlineLevel="1" x14ac:dyDescent="0.3">
      <c r="A23" s="37" t="s">
        <v>34</v>
      </c>
      <c r="B23" s="37" t="s">
        <v>66</v>
      </c>
      <c r="C23" s="181">
        <v>450351.75819999998</v>
      </c>
      <c r="D23" s="170">
        <v>415595.33725918533</v>
      </c>
      <c r="E23" s="176">
        <v>297399.6005</v>
      </c>
      <c r="F23" s="161"/>
      <c r="G23" s="230">
        <f t="shared" si="8"/>
        <v>0</v>
      </c>
      <c r="H23" s="10">
        <f t="shared" si="0"/>
        <v>0</v>
      </c>
      <c r="I23" s="176">
        <v>297399.6005</v>
      </c>
      <c r="J23" s="547">
        <v>415595.33725918533</v>
      </c>
      <c r="K23" s="547">
        <v>415595.33725918533</v>
      </c>
      <c r="L23" s="547">
        <v>300000</v>
      </c>
      <c r="M23" s="547">
        <v>250000</v>
      </c>
      <c r="N23" s="547">
        <v>250000</v>
      </c>
      <c r="O23" s="547">
        <v>297399.6005</v>
      </c>
      <c r="P23" s="212"/>
      <c r="Q23" s="856">
        <f t="shared" si="9"/>
        <v>297399.6005</v>
      </c>
      <c r="R23" s="230">
        <f t="shared" si="1"/>
        <v>-152952.15769999998</v>
      </c>
      <c r="S23" s="10">
        <f t="shared" si="2"/>
        <v>-0.33962820154478968</v>
      </c>
      <c r="T23" s="230">
        <f t="shared" si="3"/>
        <v>-118195.73675918533</v>
      </c>
      <c r="U23" s="32">
        <f t="shared" si="4"/>
        <v>-0.28440101743844337</v>
      </c>
      <c r="V23" s="569">
        <f t="shared" si="14"/>
        <v>-118195.73675918533</v>
      </c>
      <c r="W23" s="10">
        <f t="shared" si="10"/>
        <v>-0.28440101743844337</v>
      </c>
      <c r="X23" s="167" t="s">
        <v>290</v>
      </c>
      <c r="Y23" s="172"/>
      <c r="Z23" s="181">
        <f t="shared" si="11"/>
        <v>297399.6005</v>
      </c>
      <c r="AA23" s="230">
        <f t="shared" si="5"/>
        <v>-118195.73675918533</v>
      </c>
      <c r="AB23" s="10">
        <f t="shared" si="6"/>
        <v>-0.28440101743844337</v>
      </c>
      <c r="AC23" s="16"/>
      <c r="AD23" s="19"/>
      <c r="AE23" s="17"/>
      <c r="AF23" s="17"/>
      <c r="AG23" s="17"/>
      <c r="AH23" s="41"/>
      <c r="AI23" s="41"/>
      <c r="AJ23" s="18">
        <f t="shared" si="15"/>
        <v>0</v>
      </c>
    </row>
    <row r="24" spans="1:39" ht="36" customHeight="1" outlineLevel="1" thickBot="1" x14ac:dyDescent="0.35">
      <c r="A24" s="95" t="s">
        <v>34</v>
      </c>
      <c r="B24" s="95" t="s">
        <v>291</v>
      </c>
      <c r="C24" s="194">
        <v>0</v>
      </c>
      <c r="D24" s="185">
        <v>0</v>
      </c>
      <c r="E24" s="179">
        <v>0</v>
      </c>
      <c r="F24" s="242"/>
      <c r="G24" s="277">
        <f t="shared" si="8"/>
        <v>0</v>
      </c>
      <c r="H24" s="96" t="e">
        <f t="shared" si="0"/>
        <v>#DIV/0!</v>
      </c>
      <c r="I24" s="296">
        <v>0</v>
      </c>
      <c r="J24" s="552">
        <v>0</v>
      </c>
      <c r="K24" s="552">
        <v>0</v>
      </c>
      <c r="L24" s="552">
        <v>0</v>
      </c>
      <c r="M24" s="552">
        <v>0</v>
      </c>
      <c r="N24" s="552">
        <v>0</v>
      </c>
      <c r="O24" s="552">
        <v>0</v>
      </c>
      <c r="P24" s="296"/>
      <c r="Q24" s="862">
        <f t="shared" si="9"/>
        <v>0</v>
      </c>
      <c r="R24" s="274">
        <f t="shared" si="1"/>
        <v>0</v>
      </c>
      <c r="S24" s="12" t="e">
        <f t="shared" si="2"/>
        <v>#DIV/0!</v>
      </c>
      <c r="T24" s="295">
        <f t="shared" si="3"/>
        <v>0</v>
      </c>
      <c r="U24" s="49" t="e">
        <f t="shared" si="4"/>
        <v>#DIV/0!</v>
      </c>
      <c r="V24" s="572">
        <f t="shared" si="14"/>
        <v>0</v>
      </c>
      <c r="W24" s="47" t="e">
        <f t="shared" si="10"/>
        <v>#DIV/0!</v>
      </c>
      <c r="X24" s="232"/>
      <c r="Y24" s="297"/>
      <c r="Z24" s="194">
        <f t="shared" si="11"/>
        <v>0</v>
      </c>
      <c r="AA24" s="277">
        <f t="shared" si="5"/>
        <v>0</v>
      </c>
      <c r="AB24" s="96" t="e">
        <f t="shared" si="6"/>
        <v>#DIV/0!</v>
      </c>
      <c r="AC24" s="16"/>
      <c r="AD24" s="186"/>
      <c r="AE24" s="123"/>
      <c r="AF24" s="123"/>
      <c r="AG24" s="123"/>
      <c r="AH24" s="124"/>
      <c r="AI24" s="124"/>
      <c r="AJ24" s="122">
        <f t="shared" si="15"/>
        <v>0</v>
      </c>
    </row>
    <row r="25" spans="1:39" ht="36" customHeight="1" outlineLevel="1" x14ac:dyDescent="0.3">
      <c r="A25" s="139" t="s">
        <v>69</v>
      </c>
      <c r="B25" s="734" t="s">
        <v>70</v>
      </c>
      <c r="C25" s="192">
        <v>239445.76860000001</v>
      </c>
      <c r="D25" s="192">
        <v>457438.34382044052</v>
      </c>
      <c r="E25" s="781">
        <v>123259.5102</v>
      </c>
      <c r="F25" s="765"/>
      <c r="G25" s="273">
        <f>E25-I25</f>
        <v>-143006.84979999997</v>
      </c>
      <c r="H25" s="31">
        <f>E25/I25-1</f>
        <v>-0.53708192728514403</v>
      </c>
      <c r="I25" s="383">
        <v>266266.36</v>
      </c>
      <c r="J25" s="551">
        <v>420000</v>
      </c>
      <c r="K25" s="551">
        <v>322438.34382044052</v>
      </c>
      <c r="L25" s="551">
        <v>202438.34382044052</v>
      </c>
      <c r="M25" s="551">
        <v>202438.34382044052</v>
      </c>
      <c r="N25" s="551">
        <v>202438.34382044052</v>
      </c>
      <c r="O25" s="551">
        <v>263328.58</v>
      </c>
      <c r="P25" s="766">
        <v>140069.07999999999</v>
      </c>
      <c r="Q25" s="863">
        <f t="shared" si="9"/>
        <v>126197.28</v>
      </c>
      <c r="R25" s="536">
        <f t="shared" si="1"/>
        <v>26820.591399999976</v>
      </c>
      <c r="S25" s="31">
        <f t="shared" si="2"/>
        <v>0.11201113119190009</v>
      </c>
      <c r="T25" s="273">
        <f t="shared" si="3"/>
        <v>-191171.98382044054</v>
      </c>
      <c r="U25" s="759">
        <f t="shared" si="4"/>
        <v>-0.41791858160338602</v>
      </c>
      <c r="V25" s="568">
        <f t="shared" si="14"/>
        <v>-331241.06382044055</v>
      </c>
      <c r="W25" s="9">
        <f t="shared" si="10"/>
        <v>-0.72412177137136413</v>
      </c>
      <c r="X25" s="767" t="s">
        <v>428</v>
      </c>
      <c r="Y25" s="192"/>
      <c r="Z25" s="195">
        <f t="shared" si="11"/>
        <v>266266.36</v>
      </c>
      <c r="AA25" s="273">
        <f t="shared" si="5"/>
        <v>-331241.06382044055</v>
      </c>
      <c r="AB25" s="9">
        <f t="shared" si="6"/>
        <v>-0.72412177137136413</v>
      </c>
      <c r="AC25" s="16"/>
      <c r="AD25" s="313"/>
      <c r="AE25" s="131"/>
      <c r="AF25" s="8"/>
      <c r="AG25" s="13"/>
      <c r="AH25" s="13"/>
      <c r="AI25" s="34"/>
      <c r="AJ25" s="129">
        <f t="shared" si="15"/>
        <v>0</v>
      </c>
    </row>
    <row r="26" spans="1:39" ht="36" customHeight="1" outlineLevel="1" x14ac:dyDescent="0.3">
      <c r="A26" s="141" t="s">
        <v>52</v>
      </c>
      <c r="B26" s="143" t="s">
        <v>205</v>
      </c>
      <c r="C26" s="180">
        <v>5487769.0043000001</v>
      </c>
      <c r="D26" s="180">
        <v>8578779.8699112199</v>
      </c>
      <c r="E26" s="807">
        <v>3271161.1460000002</v>
      </c>
      <c r="F26" s="756"/>
      <c r="G26" s="276">
        <f t="shared" si="8"/>
        <v>-1115632.3639999996</v>
      </c>
      <c r="H26" s="187">
        <f t="shared" si="0"/>
        <v>-0.25431613351684745</v>
      </c>
      <c r="I26" s="239">
        <v>4386793.51</v>
      </c>
      <c r="J26" s="546">
        <v>8000000</v>
      </c>
      <c r="K26" s="546">
        <v>6000000</v>
      </c>
      <c r="L26" s="546">
        <v>5515901.8829200985</v>
      </c>
      <c r="M26" s="546">
        <v>4200000</v>
      </c>
      <c r="N26" s="546">
        <v>4200000</v>
      </c>
      <c r="O26" s="546">
        <v>4386793.51</v>
      </c>
      <c r="P26" s="374">
        <v>1115632.3799999999</v>
      </c>
      <c r="Q26" s="864">
        <f t="shared" si="9"/>
        <v>3271161.13</v>
      </c>
      <c r="R26" s="710">
        <f t="shared" si="1"/>
        <v>-1100975.4943000004</v>
      </c>
      <c r="S26" s="187">
        <f t="shared" si="2"/>
        <v>-0.2006235126582987</v>
      </c>
      <c r="T26" s="230">
        <f t="shared" si="3"/>
        <v>-4191986.3599112201</v>
      </c>
      <c r="U26" s="755">
        <f t="shared" si="4"/>
        <v>-0.48864598736400522</v>
      </c>
      <c r="V26" s="569">
        <f t="shared" si="14"/>
        <v>-5307618.73991122</v>
      </c>
      <c r="W26" s="10">
        <f t="shared" si="10"/>
        <v>-0.61869156458098362</v>
      </c>
      <c r="X26" s="762" t="s">
        <v>429</v>
      </c>
      <c r="Y26" s="180"/>
      <c r="Z26" s="197">
        <f t="shared" si="11"/>
        <v>4386793.51</v>
      </c>
      <c r="AA26" s="276">
        <f t="shared" si="5"/>
        <v>-5307618.73991122</v>
      </c>
      <c r="AB26" s="45">
        <f t="shared" si="6"/>
        <v>-0.61869156458098362</v>
      </c>
      <c r="AC26" s="16"/>
      <c r="AD26" s="26"/>
      <c r="AE26" s="27"/>
      <c r="AF26" s="27"/>
      <c r="AG26" s="27"/>
      <c r="AH26" s="43"/>
      <c r="AI26" s="43"/>
      <c r="AJ26" s="22">
        <f t="shared" si="15"/>
        <v>0</v>
      </c>
    </row>
    <row r="27" spans="1:39" ht="36" customHeight="1" outlineLevel="1" x14ac:dyDescent="0.3">
      <c r="A27" s="140" t="s">
        <v>52</v>
      </c>
      <c r="B27" s="144" t="s">
        <v>431</v>
      </c>
      <c r="C27" s="181">
        <v>1349156.9565000001</v>
      </c>
      <c r="D27" s="181">
        <v>977983.47365580755</v>
      </c>
      <c r="E27" s="384">
        <v>1122322.75</v>
      </c>
      <c r="F27" s="197"/>
      <c r="G27" s="230">
        <f t="shared" si="8"/>
        <v>0</v>
      </c>
      <c r="H27" s="32">
        <f t="shared" si="0"/>
        <v>0</v>
      </c>
      <c r="I27" s="181">
        <v>1122322.75</v>
      </c>
      <c r="J27" s="547">
        <v>1192317.0160000001</v>
      </c>
      <c r="K27" s="547">
        <v>1209247.9099999999</v>
      </c>
      <c r="L27" s="547">
        <v>786514.91</v>
      </c>
      <c r="M27" s="547">
        <v>700000</v>
      </c>
      <c r="N27" s="547">
        <v>700000</v>
      </c>
      <c r="O27" s="547">
        <v>834648.81980000006</v>
      </c>
      <c r="P27" s="851"/>
      <c r="Q27" s="865">
        <f>I27-P27</f>
        <v>1122322.75</v>
      </c>
      <c r="R27" s="537">
        <f t="shared" si="1"/>
        <v>-226834.20650000009</v>
      </c>
      <c r="S27" s="32">
        <f t="shared" si="2"/>
        <v>-0.16813033161720203</v>
      </c>
      <c r="T27" s="230">
        <f t="shared" si="3"/>
        <v>144339.27634419245</v>
      </c>
      <c r="U27" s="755">
        <f t="shared" si="4"/>
        <v>0.14758866609947585</v>
      </c>
      <c r="V27" s="569">
        <f>Q27-D27</f>
        <v>144339.27634419245</v>
      </c>
      <c r="W27" s="10">
        <f t="shared" si="10"/>
        <v>0.14758866609947585</v>
      </c>
      <c r="X27" s="762" t="s">
        <v>430</v>
      </c>
      <c r="Y27" s="181"/>
      <c r="Z27" s="197">
        <f t="shared" si="11"/>
        <v>1122322.75</v>
      </c>
      <c r="AA27" s="230">
        <f t="shared" si="5"/>
        <v>144339.27634419245</v>
      </c>
      <c r="AB27" s="10">
        <f t="shared" si="6"/>
        <v>0.14758866609947585</v>
      </c>
      <c r="AC27" s="16"/>
      <c r="AD27" s="50"/>
      <c r="AE27" s="17"/>
      <c r="AF27" s="17"/>
      <c r="AG27" s="14"/>
      <c r="AH27" s="100"/>
      <c r="AI27" s="41"/>
      <c r="AJ27" s="18">
        <f t="shared" si="15"/>
        <v>0</v>
      </c>
    </row>
    <row r="28" spans="1:39" ht="36" customHeight="1" outlineLevel="1" x14ac:dyDescent="0.3">
      <c r="A28" s="140" t="s">
        <v>52</v>
      </c>
      <c r="B28" s="144" t="s">
        <v>73</v>
      </c>
      <c r="C28" s="181">
        <v>61350.767999999996</v>
      </c>
      <c r="D28" s="181">
        <v>17169.07202881153</v>
      </c>
      <c r="E28" s="384">
        <v>-64048.99</v>
      </c>
      <c r="F28" s="197"/>
      <c r="G28" s="230">
        <f t="shared" si="8"/>
        <v>-64048.99</v>
      </c>
      <c r="H28" s="32" t="e">
        <f t="shared" si="0"/>
        <v>#DIV/0!</v>
      </c>
      <c r="I28" s="217">
        <v>0</v>
      </c>
      <c r="J28" s="547">
        <v>0</v>
      </c>
      <c r="K28" s="547">
        <v>0</v>
      </c>
      <c r="L28" s="547">
        <v>0</v>
      </c>
      <c r="M28" s="547">
        <v>0</v>
      </c>
      <c r="N28" s="547">
        <v>0</v>
      </c>
      <c r="O28" s="547">
        <v>0</v>
      </c>
      <c r="P28" s="375">
        <v>64048.99</v>
      </c>
      <c r="Q28" s="865">
        <f t="shared" si="9"/>
        <v>-64048.99</v>
      </c>
      <c r="R28" s="537">
        <f t="shared" si="1"/>
        <v>-61350.767999999996</v>
      </c>
      <c r="S28" s="32">
        <f t="shared" si="2"/>
        <v>-1</v>
      </c>
      <c r="T28" s="230">
        <f t="shared" si="3"/>
        <v>-17169.07202881153</v>
      </c>
      <c r="U28" s="755">
        <f t="shared" si="4"/>
        <v>-1</v>
      </c>
      <c r="V28" s="569">
        <f t="shared" si="14"/>
        <v>-81218.062028811531</v>
      </c>
      <c r="W28" s="10">
        <f t="shared" si="10"/>
        <v>-4.7304864172343724</v>
      </c>
      <c r="X28" s="761" t="s">
        <v>292</v>
      </c>
      <c r="Y28" s="181"/>
      <c r="Z28" s="197">
        <f t="shared" si="11"/>
        <v>0</v>
      </c>
      <c r="AA28" s="230">
        <f t="shared" si="5"/>
        <v>-81218.062028811531</v>
      </c>
      <c r="AB28" s="10">
        <f t="shared" si="6"/>
        <v>-4.7304864172343724</v>
      </c>
      <c r="AC28" s="16"/>
      <c r="AD28" s="50"/>
      <c r="AE28" s="17"/>
      <c r="AF28" s="17"/>
      <c r="AG28" s="14"/>
      <c r="AH28" s="100"/>
      <c r="AI28" s="41"/>
      <c r="AJ28" s="18">
        <f t="shared" si="15"/>
        <v>0</v>
      </c>
    </row>
    <row r="29" spans="1:39" ht="36" customHeight="1" outlineLevel="1" x14ac:dyDescent="0.3">
      <c r="A29" s="140" t="s">
        <v>52</v>
      </c>
      <c r="B29" s="144" t="s">
        <v>208</v>
      </c>
      <c r="C29" s="181">
        <v>869497.84</v>
      </c>
      <c r="D29" s="181">
        <v>472091.88214210205</v>
      </c>
      <c r="E29" s="217">
        <v>1015121.78</v>
      </c>
      <c r="F29" s="181"/>
      <c r="G29" s="230">
        <f>F29-I29</f>
        <v>-1350107.31</v>
      </c>
      <c r="H29" s="32">
        <f>F29/I29-1</f>
        <v>-1</v>
      </c>
      <c r="I29" s="217">
        <v>1350107.31</v>
      </c>
      <c r="J29" s="547">
        <v>0</v>
      </c>
      <c r="K29" s="547">
        <v>0</v>
      </c>
      <c r="L29" s="547">
        <v>766000</v>
      </c>
      <c r="M29" s="547">
        <v>905168.95</v>
      </c>
      <c r="N29" s="547">
        <v>905168.95</v>
      </c>
      <c r="O29" s="547">
        <v>1350107.31</v>
      </c>
      <c r="P29" s="376">
        <v>334985.58</v>
      </c>
      <c r="Q29" s="866">
        <f t="shared" si="9"/>
        <v>1015121.73</v>
      </c>
      <c r="R29" s="537">
        <f t="shared" si="1"/>
        <v>480609.47000000009</v>
      </c>
      <c r="S29" s="32">
        <f t="shared" si="2"/>
        <v>0.55274371929434585</v>
      </c>
      <c r="T29" s="230">
        <f t="shared" si="3"/>
        <v>878015.42785789794</v>
      </c>
      <c r="U29" s="755">
        <f t="shared" si="4"/>
        <v>1.8598401308531947</v>
      </c>
      <c r="V29" s="569">
        <f t="shared" si="14"/>
        <v>543029.84785789787</v>
      </c>
      <c r="W29" s="10">
        <f t="shared" si="10"/>
        <v>1.1502630492054156</v>
      </c>
      <c r="X29" s="761" t="s">
        <v>293</v>
      </c>
      <c r="Y29" s="181"/>
      <c r="Z29" s="198">
        <f t="shared" si="11"/>
        <v>1350107.31</v>
      </c>
      <c r="AA29" s="230">
        <f t="shared" si="5"/>
        <v>543029.84785789787</v>
      </c>
      <c r="AB29" s="10">
        <f t="shared" si="6"/>
        <v>1.1502630492054156</v>
      </c>
      <c r="AC29" s="16"/>
      <c r="AD29" s="50"/>
      <c r="AE29" s="17"/>
      <c r="AF29" s="17"/>
      <c r="AG29" s="17"/>
      <c r="AH29" s="17"/>
      <c r="AI29" s="17"/>
      <c r="AJ29" s="18">
        <f t="shared" si="15"/>
        <v>0</v>
      </c>
    </row>
    <row r="30" spans="1:39" ht="36" customHeight="1" outlineLevel="1" x14ac:dyDescent="0.3">
      <c r="A30" s="142" t="s">
        <v>52</v>
      </c>
      <c r="B30" s="229" t="s">
        <v>75</v>
      </c>
      <c r="C30" s="209">
        <v>936519.31</v>
      </c>
      <c r="D30" s="209">
        <v>227089.21937967913</v>
      </c>
      <c r="E30" s="782">
        <v>327937.72360000003</v>
      </c>
      <c r="F30" s="850"/>
      <c r="G30" s="230">
        <f t="shared" si="8"/>
        <v>0</v>
      </c>
      <c r="H30" s="32">
        <f t="shared" si="0"/>
        <v>0</v>
      </c>
      <c r="I30" s="209">
        <v>327937.72360000003</v>
      </c>
      <c r="J30" s="547">
        <v>192106</v>
      </c>
      <c r="K30" s="547">
        <v>192106</v>
      </c>
      <c r="L30" s="547">
        <v>192106</v>
      </c>
      <c r="M30" s="547">
        <v>244890</v>
      </c>
      <c r="N30" s="547">
        <v>244890</v>
      </c>
      <c r="O30" s="547">
        <v>327937.72360000003</v>
      </c>
      <c r="P30" s="375"/>
      <c r="Q30" s="865">
        <f t="shared" si="9"/>
        <v>327937.72360000003</v>
      </c>
      <c r="R30" s="537">
        <f t="shared" si="1"/>
        <v>-608581.58640000003</v>
      </c>
      <c r="S30" s="32">
        <f t="shared" si="2"/>
        <v>-0.64983346301743627</v>
      </c>
      <c r="T30" s="230">
        <f>I30-D30</f>
        <v>100848.5042203209</v>
      </c>
      <c r="U30" s="755">
        <f t="shared" si="4"/>
        <v>0.44409199386831499</v>
      </c>
      <c r="V30" s="569">
        <f t="shared" si="14"/>
        <v>100848.5042203209</v>
      </c>
      <c r="W30" s="10">
        <f t="shared" si="10"/>
        <v>0.44409199386831499</v>
      </c>
      <c r="X30" s="761" t="s">
        <v>294</v>
      </c>
      <c r="Y30" s="209"/>
      <c r="Z30" s="197">
        <f t="shared" si="11"/>
        <v>327937.72360000003</v>
      </c>
      <c r="AA30" s="230">
        <f t="shared" si="5"/>
        <v>100848.5042203209</v>
      </c>
      <c r="AB30" s="10">
        <f t="shared" si="6"/>
        <v>0.44409199386831499</v>
      </c>
      <c r="AC30" s="16"/>
      <c r="AD30" s="120"/>
      <c r="AE30" s="25"/>
      <c r="AF30" s="25"/>
      <c r="AG30" s="25"/>
      <c r="AH30" s="25"/>
      <c r="AI30" s="25"/>
      <c r="AJ30" s="125">
        <f t="shared" si="15"/>
        <v>0</v>
      </c>
    </row>
    <row r="31" spans="1:39" ht="36" customHeight="1" outlineLevel="1" thickBot="1" x14ac:dyDescent="0.35">
      <c r="A31" s="140" t="s">
        <v>76</v>
      </c>
      <c r="B31" s="144" t="s">
        <v>77</v>
      </c>
      <c r="C31" s="181">
        <v>0</v>
      </c>
      <c r="D31" s="181">
        <v>161927.13804840142</v>
      </c>
      <c r="E31" s="384">
        <v>100120.42</v>
      </c>
      <c r="F31" s="212"/>
      <c r="G31" s="743">
        <f t="shared" si="8"/>
        <v>0</v>
      </c>
      <c r="H31" s="32">
        <f t="shared" si="0"/>
        <v>0</v>
      </c>
      <c r="I31" s="181">
        <v>100120.42</v>
      </c>
      <c r="J31" s="547">
        <v>0</v>
      </c>
      <c r="K31" s="547">
        <v>0</v>
      </c>
      <c r="L31" s="547">
        <v>100120</v>
      </c>
      <c r="M31" s="547">
        <v>100120</v>
      </c>
      <c r="N31" s="547">
        <v>100120</v>
      </c>
      <c r="O31" s="547">
        <v>100120.42</v>
      </c>
      <c r="P31" s="758"/>
      <c r="Q31" s="867">
        <f>I31-P31</f>
        <v>100120.42</v>
      </c>
      <c r="R31" s="537">
        <f t="shared" si="1"/>
        <v>100120.42</v>
      </c>
      <c r="S31" s="32" t="e">
        <f>I31/C31-1</f>
        <v>#DIV/0!</v>
      </c>
      <c r="T31" s="230">
        <f t="shared" si="3"/>
        <v>-61806.718048401424</v>
      </c>
      <c r="U31" s="755">
        <f t="shared" si="4"/>
        <v>-0.38169462384944308</v>
      </c>
      <c r="V31" s="569">
        <f t="shared" si="14"/>
        <v>-61806.718048401424</v>
      </c>
      <c r="W31" s="10">
        <f t="shared" si="10"/>
        <v>-0.38169462384944308</v>
      </c>
      <c r="X31" s="761" t="s">
        <v>295</v>
      </c>
      <c r="Y31" s="181"/>
      <c r="Z31" s="197">
        <f t="shared" si="11"/>
        <v>100120.42</v>
      </c>
      <c r="AA31" s="230">
        <f t="shared" si="5"/>
        <v>-61806.718048401424</v>
      </c>
      <c r="AB31" s="10">
        <f t="shared" si="6"/>
        <v>-0.38169462384944308</v>
      </c>
      <c r="AC31" s="16"/>
      <c r="AD31" s="116"/>
      <c r="AE31" s="117"/>
      <c r="AF31" s="117"/>
      <c r="AG31" s="117"/>
      <c r="AH31" s="117"/>
      <c r="AI31" s="117"/>
      <c r="AJ31" s="119">
        <f t="shared" si="15"/>
        <v>0</v>
      </c>
    </row>
    <row r="32" spans="1:39" ht="36" customHeight="1" outlineLevel="1" thickBot="1" x14ac:dyDescent="0.35">
      <c r="A32" s="147" t="s">
        <v>52</v>
      </c>
      <c r="B32" s="145" t="s">
        <v>78</v>
      </c>
      <c r="C32" s="193">
        <v>0</v>
      </c>
      <c r="D32" s="193">
        <v>0</v>
      </c>
      <c r="E32" s="824">
        <v>180917.25020000001</v>
      </c>
      <c r="F32" s="824"/>
      <c r="G32" s="768"/>
      <c r="H32" s="33"/>
      <c r="I32" s="178">
        <v>180917.25020000001</v>
      </c>
      <c r="J32" s="547"/>
      <c r="K32" s="547"/>
      <c r="L32" s="547"/>
      <c r="M32" s="547"/>
      <c r="N32" s="547"/>
      <c r="O32" s="547">
        <v>180917.25020000001</v>
      </c>
      <c r="P32" s="769"/>
      <c r="Q32" s="868">
        <f t="shared" ref="Q32" si="16">I32-P32</f>
        <v>180917.25020000001</v>
      </c>
      <c r="R32" s="728">
        <f t="shared" ref="R32" si="17">I32-C32</f>
        <v>180917.25020000001</v>
      </c>
      <c r="S32" s="33" t="e">
        <f t="shared" ref="S32" si="18">I32/C32-1</f>
        <v>#DIV/0!</v>
      </c>
      <c r="T32" s="274">
        <f t="shared" ref="T32" si="19">I32-D32</f>
        <v>180917.25020000001</v>
      </c>
      <c r="U32" s="760" t="e">
        <f t="shared" ref="U32" si="20">I32/D32-1</f>
        <v>#DIV/0!</v>
      </c>
      <c r="V32" s="570">
        <f t="shared" ref="V32" si="21">Q32-D32</f>
        <v>180917.25020000001</v>
      </c>
      <c r="W32" s="12" t="e">
        <f t="shared" ref="W32" si="22">Q32/D32-1</f>
        <v>#DIV/0!</v>
      </c>
      <c r="X32" s="770" t="s">
        <v>424</v>
      </c>
      <c r="Y32" s="193"/>
      <c r="Z32" s="199">
        <f t="shared" ref="Z32" si="23">I32+Y32</f>
        <v>180917.25020000001</v>
      </c>
      <c r="AA32" s="274">
        <f t="shared" ref="AA32" si="24">Z32-D32-P32</f>
        <v>180917.25020000001</v>
      </c>
      <c r="AB32" s="12" t="e">
        <f t="shared" ref="AB32" si="25">(Z32-P32)/D32-1</f>
        <v>#DIV/0!</v>
      </c>
      <c r="AC32" s="16"/>
      <c r="AD32" s="106"/>
      <c r="AE32" s="753"/>
      <c r="AF32" s="753"/>
      <c r="AG32" s="132"/>
      <c r="AH32" s="754"/>
      <c r="AI32" s="707"/>
      <c r="AJ32" s="115"/>
    </row>
    <row r="33" spans="1:36" ht="36" customHeight="1" outlineLevel="1" x14ac:dyDescent="0.3">
      <c r="A33" s="141" t="s">
        <v>57</v>
      </c>
      <c r="B33" s="143" t="s">
        <v>210</v>
      </c>
      <c r="C33" s="180">
        <v>536373.40989999997</v>
      </c>
      <c r="D33" s="316">
        <v>625199.21586929657</v>
      </c>
      <c r="E33" s="873">
        <v>603975.53430000006</v>
      </c>
      <c r="F33" s="192"/>
      <c r="G33" s="710">
        <f t="shared" si="8"/>
        <v>0</v>
      </c>
      <c r="H33" s="187">
        <f t="shared" si="0"/>
        <v>0</v>
      </c>
      <c r="I33" s="873">
        <v>603975.53430000006</v>
      </c>
      <c r="J33" s="551">
        <v>375000</v>
      </c>
      <c r="K33" s="551">
        <v>375000</v>
      </c>
      <c r="L33" s="551">
        <v>415000</v>
      </c>
      <c r="M33" s="551">
        <v>415000</v>
      </c>
      <c r="N33" s="551">
        <v>415000</v>
      </c>
      <c r="O33" s="551">
        <v>603975.53430000006</v>
      </c>
      <c r="P33" s="374"/>
      <c r="Q33" s="864">
        <f>I33-P33</f>
        <v>603975.53430000006</v>
      </c>
      <c r="R33" s="710">
        <f t="shared" si="1"/>
        <v>67602.124400000088</v>
      </c>
      <c r="S33" s="187">
        <f t="shared" si="2"/>
        <v>0.12603556245005443</v>
      </c>
      <c r="T33" s="276">
        <f t="shared" si="3"/>
        <v>-21223.681569296517</v>
      </c>
      <c r="U33" s="764">
        <f t="shared" si="4"/>
        <v>-3.3947070038765847E-2</v>
      </c>
      <c r="V33" s="571">
        <f t="shared" si="14"/>
        <v>-21223.681569296517</v>
      </c>
      <c r="W33" s="45">
        <f t="shared" si="10"/>
        <v>-3.3947070038765847E-2</v>
      </c>
      <c r="X33" s="762" t="s">
        <v>296</v>
      </c>
      <c r="Y33" s="180"/>
      <c r="Z33" s="316">
        <f t="shared" si="11"/>
        <v>603975.53430000006</v>
      </c>
      <c r="AA33" s="276">
        <f t="shared" si="5"/>
        <v>-21223.681569296517</v>
      </c>
      <c r="AB33" s="45">
        <f t="shared" si="6"/>
        <v>-3.3947070038765847E-2</v>
      </c>
      <c r="AC33" s="16"/>
      <c r="AD33" s="101"/>
      <c r="AE33" s="27"/>
      <c r="AF33" s="27"/>
      <c r="AG33" s="48"/>
      <c r="AH33" s="527"/>
      <c r="AI33" s="43"/>
      <c r="AJ33" s="22">
        <f t="shared" si="15"/>
        <v>0</v>
      </c>
    </row>
    <row r="34" spans="1:36" ht="36" customHeight="1" outlineLevel="1" x14ac:dyDescent="0.3">
      <c r="A34" s="140" t="s">
        <v>57</v>
      </c>
      <c r="B34" s="144" t="s">
        <v>212</v>
      </c>
      <c r="C34" s="181">
        <v>1280.99</v>
      </c>
      <c r="D34" s="197">
        <v>347.03849066666669</v>
      </c>
      <c r="E34" s="181">
        <v>0</v>
      </c>
      <c r="F34" s="841"/>
      <c r="G34" s="537">
        <f t="shared" si="8"/>
        <v>0</v>
      </c>
      <c r="H34" s="32" t="e">
        <f t="shared" si="0"/>
        <v>#DIV/0!</v>
      </c>
      <c r="I34" s="217">
        <v>0</v>
      </c>
      <c r="J34" s="547">
        <v>1000</v>
      </c>
      <c r="K34" s="547">
        <v>1000</v>
      </c>
      <c r="L34" s="547">
        <v>1000</v>
      </c>
      <c r="M34" s="547">
        <v>1000</v>
      </c>
      <c r="N34" s="547">
        <v>1000</v>
      </c>
      <c r="O34" s="547">
        <v>0</v>
      </c>
      <c r="P34" s="377"/>
      <c r="Q34" s="867">
        <f t="shared" si="9"/>
        <v>0</v>
      </c>
      <c r="R34" s="537">
        <f t="shared" si="1"/>
        <v>-1280.99</v>
      </c>
      <c r="S34" s="32">
        <f t="shared" si="2"/>
        <v>-1</v>
      </c>
      <c r="T34" s="230">
        <f t="shared" si="3"/>
        <v>-347.03849066666669</v>
      </c>
      <c r="U34" s="755">
        <f t="shared" si="4"/>
        <v>-1</v>
      </c>
      <c r="V34" s="569">
        <f t="shared" si="14"/>
        <v>-347.03849066666669</v>
      </c>
      <c r="W34" s="10">
        <f t="shared" si="10"/>
        <v>-1</v>
      </c>
      <c r="X34" s="761" t="s">
        <v>297</v>
      </c>
      <c r="Y34" s="181"/>
      <c r="Z34" s="197">
        <f t="shared" si="11"/>
        <v>0</v>
      </c>
      <c r="AA34" s="230">
        <f t="shared" si="5"/>
        <v>-347.03849066666669</v>
      </c>
      <c r="AB34" s="10">
        <f t="shared" si="6"/>
        <v>-1</v>
      </c>
      <c r="AC34" s="16"/>
      <c r="AD34" s="50"/>
      <c r="AE34" s="17"/>
      <c r="AF34" s="17"/>
      <c r="AG34" s="14"/>
      <c r="AH34" s="100"/>
      <c r="AI34" s="41"/>
      <c r="AJ34" s="18">
        <f t="shared" si="15"/>
        <v>0</v>
      </c>
    </row>
    <row r="35" spans="1:36" ht="36" customHeight="1" outlineLevel="1" x14ac:dyDescent="0.3">
      <c r="A35" s="140" t="s">
        <v>81</v>
      </c>
      <c r="B35" s="144" t="s">
        <v>82</v>
      </c>
      <c r="C35" s="181">
        <v>0</v>
      </c>
      <c r="D35" s="197">
        <v>0</v>
      </c>
      <c r="E35" s="181">
        <v>0</v>
      </c>
      <c r="F35" s="384"/>
      <c r="G35" s="537">
        <f t="shared" si="8"/>
        <v>0</v>
      </c>
      <c r="H35" s="32" t="e">
        <f t="shared" si="0"/>
        <v>#DIV/0!</v>
      </c>
      <c r="I35" s="217">
        <v>0</v>
      </c>
      <c r="J35" s="547">
        <v>1000</v>
      </c>
      <c r="K35" s="547">
        <v>1000</v>
      </c>
      <c r="L35" s="547">
        <v>1000</v>
      </c>
      <c r="M35" s="547">
        <v>1000</v>
      </c>
      <c r="N35" s="547">
        <v>1000</v>
      </c>
      <c r="O35" s="547">
        <v>0</v>
      </c>
      <c r="P35" s="377"/>
      <c r="Q35" s="867">
        <f t="shared" si="9"/>
        <v>0</v>
      </c>
      <c r="R35" s="537">
        <f t="shared" si="1"/>
        <v>0</v>
      </c>
      <c r="S35" s="32" t="e">
        <f t="shared" si="2"/>
        <v>#DIV/0!</v>
      </c>
      <c r="T35" s="230">
        <f t="shared" si="3"/>
        <v>0</v>
      </c>
      <c r="U35" s="755" t="e">
        <f t="shared" si="4"/>
        <v>#DIV/0!</v>
      </c>
      <c r="V35" s="569">
        <f t="shared" si="14"/>
        <v>0</v>
      </c>
      <c r="W35" s="10" t="e">
        <f t="shared" si="10"/>
        <v>#DIV/0!</v>
      </c>
      <c r="X35" s="761"/>
      <c r="Y35" s="181"/>
      <c r="Z35" s="197">
        <f t="shared" si="11"/>
        <v>0</v>
      </c>
      <c r="AA35" s="230">
        <f t="shared" si="5"/>
        <v>0</v>
      </c>
      <c r="AB35" s="10" t="e">
        <f t="shared" si="6"/>
        <v>#DIV/0!</v>
      </c>
      <c r="AC35" s="16"/>
      <c r="AD35" s="50"/>
      <c r="AE35" s="17"/>
      <c r="AF35" s="17"/>
      <c r="AG35" s="14"/>
      <c r="AH35" s="100"/>
      <c r="AI35" s="41"/>
      <c r="AJ35" s="18">
        <f t="shared" si="15"/>
        <v>0</v>
      </c>
    </row>
    <row r="36" spans="1:36" ht="36" customHeight="1" outlineLevel="1" x14ac:dyDescent="0.3">
      <c r="A36" s="140" t="s">
        <v>57</v>
      </c>
      <c r="B36" s="144" t="s">
        <v>83</v>
      </c>
      <c r="C36" s="181">
        <v>0</v>
      </c>
      <c r="D36" s="197">
        <v>0</v>
      </c>
      <c r="E36" s="181">
        <v>0</v>
      </c>
      <c r="F36" s="384"/>
      <c r="G36" s="537">
        <f t="shared" si="8"/>
        <v>0</v>
      </c>
      <c r="H36" s="32" t="e">
        <f t="shared" si="0"/>
        <v>#DIV/0!</v>
      </c>
      <c r="I36" s="217">
        <v>0</v>
      </c>
      <c r="J36" s="547">
        <v>0</v>
      </c>
      <c r="K36" s="547">
        <v>0</v>
      </c>
      <c r="L36" s="547">
        <v>0</v>
      </c>
      <c r="M36" s="547">
        <v>0</v>
      </c>
      <c r="N36" s="547">
        <v>0</v>
      </c>
      <c r="O36" s="547">
        <v>0</v>
      </c>
      <c r="P36" s="377"/>
      <c r="Q36" s="867">
        <f t="shared" si="9"/>
        <v>0</v>
      </c>
      <c r="R36" s="537">
        <f t="shared" si="1"/>
        <v>0</v>
      </c>
      <c r="S36" s="32" t="e">
        <f t="shared" si="2"/>
        <v>#DIV/0!</v>
      </c>
      <c r="T36" s="230">
        <f t="shared" si="3"/>
        <v>0</v>
      </c>
      <c r="U36" s="755" t="e">
        <f t="shared" si="4"/>
        <v>#DIV/0!</v>
      </c>
      <c r="V36" s="569">
        <f t="shared" si="14"/>
        <v>0</v>
      </c>
      <c r="W36" s="10" t="e">
        <f t="shared" si="10"/>
        <v>#DIV/0!</v>
      </c>
      <c r="X36" s="761"/>
      <c r="Y36" s="181"/>
      <c r="Z36" s="197">
        <f t="shared" si="11"/>
        <v>0</v>
      </c>
      <c r="AA36" s="230">
        <f t="shared" si="5"/>
        <v>0</v>
      </c>
      <c r="AB36" s="10" t="e">
        <f t="shared" si="6"/>
        <v>#DIV/0!</v>
      </c>
      <c r="AC36" s="16"/>
      <c r="AD36" s="19"/>
      <c r="AE36" s="17"/>
      <c r="AF36" s="17"/>
      <c r="AG36" s="17"/>
      <c r="AH36" s="41"/>
      <c r="AI36" s="41"/>
      <c r="AJ36" s="18">
        <f t="shared" si="15"/>
        <v>0</v>
      </c>
    </row>
    <row r="37" spans="1:36" ht="36" customHeight="1" outlineLevel="1" x14ac:dyDescent="0.3">
      <c r="A37" s="140" t="s">
        <v>57</v>
      </c>
      <c r="B37" s="883" t="s">
        <v>213</v>
      </c>
      <c r="C37" s="182">
        <v>0</v>
      </c>
      <c r="D37" s="756">
        <v>109937.66090400002</v>
      </c>
      <c r="E37" s="182">
        <v>23799.529900000001</v>
      </c>
      <c r="F37" s="384"/>
      <c r="G37" s="537">
        <f t="shared" si="8"/>
        <v>0</v>
      </c>
      <c r="H37" s="32">
        <f t="shared" si="0"/>
        <v>0</v>
      </c>
      <c r="I37" s="182">
        <v>23799.529900000001</v>
      </c>
      <c r="J37" s="553">
        <v>105000</v>
      </c>
      <c r="K37" s="553">
        <v>105000</v>
      </c>
      <c r="L37" s="553">
        <v>105000</v>
      </c>
      <c r="M37" s="553">
        <v>105000</v>
      </c>
      <c r="N37" s="553">
        <v>105000</v>
      </c>
      <c r="O37" s="553">
        <v>23799.529900000001</v>
      </c>
      <c r="P37" s="377"/>
      <c r="Q37" s="867">
        <f t="shared" si="9"/>
        <v>23799.529900000001</v>
      </c>
      <c r="R37" s="537">
        <f t="shared" si="1"/>
        <v>23799.529900000001</v>
      </c>
      <c r="S37" s="32" t="e">
        <f t="shared" si="2"/>
        <v>#DIV/0!</v>
      </c>
      <c r="T37" s="230">
        <f t="shared" si="3"/>
        <v>-86138.131004000024</v>
      </c>
      <c r="U37" s="755">
        <f t="shared" si="4"/>
        <v>-0.78351795277159597</v>
      </c>
      <c r="V37" s="569">
        <f t="shared" si="14"/>
        <v>-86138.131004000024</v>
      </c>
      <c r="W37" s="10">
        <f t="shared" si="10"/>
        <v>-0.78351795277159597</v>
      </c>
      <c r="X37" s="763" t="s">
        <v>298</v>
      </c>
      <c r="Y37" s="182"/>
      <c r="Z37" s="197">
        <f t="shared" si="11"/>
        <v>23799.529900000001</v>
      </c>
      <c r="AA37" s="230">
        <f t="shared" si="5"/>
        <v>-86138.131004000024</v>
      </c>
      <c r="AB37" s="10">
        <f t="shared" si="6"/>
        <v>-0.78351795277159597</v>
      </c>
      <c r="AC37" s="16"/>
      <c r="AD37" s="19"/>
      <c r="AE37" s="17"/>
      <c r="AF37" s="17"/>
      <c r="AG37" s="17"/>
      <c r="AH37" s="41"/>
      <c r="AI37" s="41"/>
      <c r="AJ37" s="18">
        <f t="shared" si="15"/>
        <v>0</v>
      </c>
    </row>
    <row r="38" spans="1:36" ht="36" customHeight="1" outlineLevel="1" thickBot="1" x14ac:dyDescent="0.35">
      <c r="A38" s="140" t="s">
        <v>57</v>
      </c>
      <c r="B38" s="882" t="s">
        <v>85</v>
      </c>
      <c r="C38" s="194">
        <v>0</v>
      </c>
      <c r="D38" s="316">
        <v>0</v>
      </c>
      <c r="E38" s="194">
        <v>0</v>
      </c>
      <c r="F38" s="757"/>
      <c r="G38" s="537">
        <f t="shared" si="8"/>
        <v>0</v>
      </c>
      <c r="H38" s="32" t="e">
        <f t="shared" si="0"/>
        <v>#DIV/0!</v>
      </c>
      <c r="I38" s="219">
        <v>0</v>
      </c>
      <c r="J38" s="552">
        <v>0</v>
      </c>
      <c r="K38" s="552">
        <v>0</v>
      </c>
      <c r="L38" s="552">
        <v>0</v>
      </c>
      <c r="M38" s="552">
        <v>0</v>
      </c>
      <c r="N38" s="552">
        <v>0</v>
      </c>
      <c r="O38" s="552">
        <v>0</v>
      </c>
      <c r="P38" s="374"/>
      <c r="Q38" s="869">
        <f t="shared" si="9"/>
        <v>0</v>
      </c>
      <c r="R38" s="537">
        <f t="shared" si="1"/>
        <v>0</v>
      </c>
      <c r="S38" s="32" t="e">
        <f t="shared" si="2"/>
        <v>#DIV/0!</v>
      </c>
      <c r="T38" s="274">
        <f t="shared" si="3"/>
        <v>0</v>
      </c>
      <c r="U38" s="760" t="e">
        <f t="shared" si="4"/>
        <v>#DIV/0!</v>
      </c>
      <c r="V38" s="570">
        <f t="shared" si="14"/>
        <v>0</v>
      </c>
      <c r="W38" s="12" t="e">
        <f t="shared" si="10"/>
        <v>#DIV/0!</v>
      </c>
      <c r="X38" s="762"/>
      <c r="Y38" s="194"/>
      <c r="Z38" s="197">
        <f t="shared" ref="Z38:Z56" si="26">I38+Y38</f>
        <v>0</v>
      </c>
      <c r="AA38" s="274">
        <f t="shared" ref="AA38:AA56" si="27">Z38-D38-P38</f>
        <v>0</v>
      </c>
      <c r="AB38" s="12" t="e">
        <f t="shared" ref="AB38:AB56" si="28">(Z38-P38)/D38-1</f>
        <v>#DIV/0!</v>
      </c>
      <c r="AC38" s="16"/>
      <c r="AD38" s="19"/>
      <c r="AE38" s="17"/>
      <c r="AF38" s="17"/>
      <c r="AG38" s="17"/>
      <c r="AH38" s="17"/>
      <c r="AI38" s="17"/>
      <c r="AJ38" s="18">
        <f t="shared" si="15"/>
        <v>0</v>
      </c>
    </row>
    <row r="39" spans="1:36" ht="36" customHeight="1" thickBot="1" x14ac:dyDescent="0.35">
      <c r="A39" s="891" t="s">
        <v>214</v>
      </c>
      <c r="B39" s="892"/>
      <c r="C39" s="164">
        <f>SUM(C18:C38)</f>
        <v>11453329.2006</v>
      </c>
      <c r="D39" s="191">
        <f>SUM(D18:D38)</f>
        <v>14891817.634217607</v>
      </c>
      <c r="E39" s="164">
        <f>SUM(E18:E38)</f>
        <v>7662590.365100001</v>
      </c>
      <c r="F39" s="538">
        <f>SUM(F18:F38)</f>
        <v>0</v>
      </c>
      <c r="G39" s="291">
        <f t="shared" si="8"/>
        <v>-1691073.6535999971</v>
      </c>
      <c r="H39" s="292">
        <f t="shared" si="0"/>
        <v>-0.18079264448874521</v>
      </c>
      <c r="I39" s="215">
        <f>SUM(I18:I38)</f>
        <v>9353664.018699998</v>
      </c>
      <c r="J39" s="554">
        <v>11385226.223260354</v>
      </c>
      <c r="K39" s="554">
        <v>9297354.5758348908</v>
      </c>
      <c r="L39" s="554">
        <v>9052270.8070405386</v>
      </c>
      <c r="M39" s="554">
        <v>7815108.2938204408</v>
      </c>
      <c r="N39" s="554">
        <v>7815108.2938204408</v>
      </c>
      <c r="O39" s="554">
        <v>9063052.3084999975</v>
      </c>
      <c r="P39" s="215">
        <f>SUM(P18:P38)</f>
        <v>1688135.96</v>
      </c>
      <c r="Q39" s="378">
        <f t="shared" si="9"/>
        <v>7665528.0586999981</v>
      </c>
      <c r="R39" s="291">
        <f t="shared" si="1"/>
        <v>-2099665.1819000021</v>
      </c>
      <c r="S39" s="292">
        <f t="shared" si="2"/>
        <v>-0.18332356864325594</v>
      </c>
      <c r="T39" s="277">
        <f t="shared" si="3"/>
        <v>-5538153.6155176088</v>
      </c>
      <c r="U39" s="226">
        <f t="shared" si="4"/>
        <v>-0.3718923875882244</v>
      </c>
      <c r="V39" s="566">
        <f t="shared" si="14"/>
        <v>-7226289.5755176088</v>
      </c>
      <c r="W39" s="96">
        <f t="shared" si="10"/>
        <v>-0.48525235488470086</v>
      </c>
      <c r="X39" s="35"/>
      <c r="Y39" s="165">
        <f>SUM(Y18:Y38)</f>
        <v>0</v>
      </c>
      <c r="Z39" s="163">
        <f t="shared" si="26"/>
        <v>9353664.018699998</v>
      </c>
      <c r="AA39" s="291">
        <f t="shared" si="27"/>
        <v>-7226289.5755176088</v>
      </c>
      <c r="AB39" s="292">
        <f t="shared" si="28"/>
        <v>-0.48525235488470086</v>
      </c>
      <c r="AC39" s="4"/>
      <c r="AD39" s="28">
        <f t="shared" ref="AD39:AJ39" si="29">SUM(AD18:AD38)</f>
        <v>0</v>
      </c>
      <c r="AE39" s="7">
        <f t="shared" si="29"/>
        <v>1335.4303</v>
      </c>
      <c r="AF39" s="7">
        <f t="shared" si="29"/>
        <v>1883.1996999999999</v>
      </c>
      <c r="AG39" s="7">
        <f t="shared" si="29"/>
        <v>2227</v>
      </c>
      <c r="AH39" s="7">
        <f t="shared" si="29"/>
        <v>1656.55</v>
      </c>
      <c r="AI39" s="7">
        <f t="shared" si="29"/>
        <v>0</v>
      </c>
      <c r="AJ39" s="30">
        <f t="shared" si="29"/>
        <v>7102.18</v>
      </c>
    </row>
    <row r="40" spans="1:36" ht="36" customHeight="1" thickBot="1" x14ac:dyDescent="0.35">
      <c r="A40" s="891" t="s">
        <v>215</v>
      </c>
      <c r="B40" s="892"/>
      <c r="C40" s="208">
        <f>SUM(C41:C54)</f>
        <v>276443.42990000005</v>
      </c>
      <c r="D40" s="164">
        <f>SUM(D41:D54)</f>
        <v>386200</v>
      </c>
      <c r="E40" s="164">
        <f>SUM(E41:E54)</f>
        <v>373542.28709999996</v>
      </c>
      <c r="F40" s="208">
        <f>SUM(F41:F54)</f>
        <v>0</v>
      </c>
      <c r="G40" s="291">
        <f t="shared" si="8"/>
        <v>-1076.0002000000095</v>
      </c>
      <c r="H40" s="292">
        <f t="shared" si="0"/>
        <v>-2.8722575391476601E-3</v>
      </c>
      <c r="I40" s="215">
        <f>SUM(I41:I54)</f>
        <v>374618.28729999997</v>
      </c>
      <c r="J40" s="554">
        <v>463400</v>
      </c>
      <c r="K40" s="554">
        <v>426349</v>
      </c>
      <c r="L40" s="554">
        <v>408403.77</v>
      </c>
      <c r="M40" s="554">
        <v>397543.94</v>
      </c>
      <c r="N40" s="554">
        <v>397543.94</v>
      </c>
      <c r="O40" s="554">
        <v>374618.28729999997</v>
      </c>
      <c r="P40" s="215">
        <f>SUM(P41:P54)</f>
        <v>1076.01</v>
      </c>
      <c r="Q40" s="371">
        <f t="shared" si="9"/>
        <v>373542.27729999996</v>
      </c>
      <c r="R40" s="277">
        <f t="shared" si="1"/>
        <v>98174.857399999921</v>
      </c>
      <c r="S40" s="152">
        <f t="shared" si="2"/>
        <v>0.35513543380471524</v>
      </c>
      <c r="T40" s="277">
        <f t="shared" si="3"/>
        <v>-11581.712700000033</v>
      </c>
      <c r="U40" s="226">
        <f t="shared" si="4"/>
        <v>-2.9988898757120741E-2</v>
      </c>
      <c r="V40" s="566">
        <f t="shared" si="14"/>
        <v>-12657.722700000042</v>
      </c>
      <c r="W40" s="96">
        <f t="shared" si="10"/>
        <v>-3.2775045831175631E-2</v>
      </c>
      <c r="X40" s="35"/>
      <c r="Y40" s="165">
        <f>SUM(Y41:Y54)</f>
        <v>0</v>
      </c>
      <c r="Z40" s="163">
        <f t="shared" si="26"/>
        <v>374618.28729999997</v>
      </c>
      <c r="AA40" s="277">
        <f t="shared" si="27"/>
        <v>-12657.722700000033</v>
      </c>
      <c r="AB40" s="152">
        <f t="shared" si="28"/>
        <v>-3.2775045831175631E-2</v>
      </c>
      <c r="AC40" s="4"/>
      <c r="AD40" s="28">
        <f t="shared" ref="AD40:AJ40" si="30">SUM(AD41:AD54)</f>
        <v>0</v>
      </c>
      <c r="AE40" s="7">
        <f t="shared" si="30"/>
        <v>0</v>
      </c>
      <c r="AF40" s="7">
        <f t="shared" si="30"/>
        <v>0</v>
      </c>
      <c r="AG40" s="7">
        <f t="shared" si="30"/>
        <v>0</v>
      </c>
      <c r="AH40" s="7">
        <f t="shared" si="30"/>
        <v>0</v>
      </c>
      <c r="AI40" s="7">
        <f t="shared" si="30"/>
        <v>0</v>
      </c>
      <c r="AJ40" s="30">
        <f t="shared" si="30"/>
        <v>0</v>
      </c>
    </row>
    <row r="41" spans="1:36" ht="36" customHeight="1" outlineLevel="1" x14ac:dyDescent="0.3">
      <c r="A41" s="102" t="s">
        <v>69</v>
      </c>
      <c r="B41" s="188" t="s">
        <v>299</v>
      </c>
      <c r="C41" s="181">
        <v>1830.2405000000001</v>
      </c>
      <c r="D41" s="181">
        <v>1900</v>
      </c>
      <c r="E41" s="196">
        <v>1496.9304999999999</v>
      </c>
      <c r="F41" s="160"/>
      <c r="G41" s="276">
        <f t="shared" si="8"/>
        <v>0</v>
      </c>
      <c r="H41" s="45">
        <f t="shared" si="0"/>
        <v>0</v>
      </c>
      <c r="I41" s="196">
        <v>1496.9304999999999</v>
      </c>
      <c r="J41" s="547">
        <v>1900</v>
      </c>
      <c r="K41" s="547">
        <v>2188</v>
      </c>
      <c r="L41" s="547">
        <v>2188</v>
      </c>
      <c r="M41" s="547">
        <v>2188</v>
      </c>
      <c r="N41" s="547">
        <v>2188</v>
      </c>
      <c r="O41" s="547">
        <v>1496.9304999999999</v>
      </c>
      <c r="P41" s="218"/>
      <c r="Q41" s="861">
        <f t="shared" si="9"/>
        <v>1496.9304999999999</v>
      </c>
      <c r="R41" s="230">
        <f t="shared" si="1"/>
        <v>-333.31000000000017</v>
      </c>
      <c r="S41" s="10">
        <f t="shared" si="2"/>
        <v>-0.18211267863431069</v>
      </c>
      <c r="T41" s="230">
        <f t="shared" si="3"/>
        <v>-403.06950000000006</v>
      </c>
      <c r="U41" s="32">
        <f t="shared" si="4"/>
        <v>-0.21214184210526321</v>
      </c>
      <c r="V41" s="559">
        <f t="shared" si="14"/>
        <v>-403.06950000000006</v>
      </c>
      <c r="W41" s="9">
        <f t="shared" si="10"/>
        <v>-0.21214184210526321</v>
      </c>
      <c r="X41" s="166"/>
      <c r="Y41" s="171"/>
      <c r="Z41" s="181">
        <f t="shared" si="26"/>
        <v>1496.9304999999999</v>
      </c>
      <c r="AA41" s="230">
        <f t="shared" si="27"/>
        <v>-403.06950000000006</v>
      </c>
      <c r="AB41" s="10">
        <f t="shared" si="28"/>
        <v>-0.21214184210526321</v>
      </c>
      <c r="AC41" s="16"/>
      <c r="AD41" s="128"/>
      <c r="AE41" s="131"/>
      <c r="AF41" s="131"/>
      <c r="AG41" s="131"/>
      <c r="AH41" s="52"/>
      <c r="AI41" s="52"/>
      <c r="AJ41" s="129">
        <f t="shared" ref="AJ41:AJ54" si="31">SUM(AD41:AI41)</f>
        <v>0</v>
      </c>
    </row>
    <row r="42" spans="1:36" ht="36" customHeight="1" outlineLevel="1" x14ac:dyDescent="0.3">
      <c r="A42" s="103" t="s">
        <v>62</v>
      </c>
      <c r="B42" s="189" t="s">
        <v>87</v>
      </c>
      <c r="C42" s="181">
        <v>164132.7702</v>
      </c>
      <c r="D42" s="181">
        <v>175000</v>
      </c>
      <c r="E42" s="176">
        <v>157133.39110000001</v>
      </c>
      <c r="F42" s="161"/>
      <c r="G42" s="230"/>
      <c r="H42" s="10"/>
      <c r="I42" s="176">
        <v>157133.39110000001</v>
      </c>
      <c r="J42" s="547">
        <v>175000</v>
      </c>
      <c r="K42" s="547">
        <v>100000</v>
      </c>
      <c r="L42" s="547">
        <v>100000</v>
      </c>
      <c r="M42" s="547">
        <v>100000</v>
      </c>
      <c r="N42" s="547">
        <v>100000</v>
      </c>
      <c r="O42" s="547">
        <v>157133.39110000001</v>
      </c>
      <c r="P42" s="217"/>
      <c r="Q42" s="870">
        <f t="shared" si="9"/>
        <v>157133.39110000001</v>
      </c>
      <c r="R42" s="230">
        <f t="shared" si="1"/>
        <v>-6999.379099999991</v>
      </c>
      <c r="S42" s="10">
        <f t="shared" si="2"/>
        <v>-4.2644616863963702E-2</v>
      </c>
      <c r="T42" s="230">
        <f t="shared" si="3"/>
        <v>-17866.608899999992</v>
      </c>
      <c r="U42" s="32">
        <f t="shared" si="4"/>
        <v>-0.10209490799999998</v>
      </c>
      <c r="V42" s="560">
        <f t="shared" si="14"/>
        <v>-17866.608899999992</v>
      </c>
      <c r="W42" s="10">
        <f t="shared" si="10"/>
        <v>-0.10209490799999998</v>
      </c>
      <c r="X42" s="167"/>
      <c r="Y42" s="172"/>
      <c r="Z42" s="181">
        <f t="shared" si="26"/>
        <v>157133.39110000001</v>
      </c>
      <c r="AA42" s="230">
        <f t="shared" si="27"/>
        <v>-17866.608899999992</v>
      </c>
      <c r="AB42" s="10">
        <f t="shared" si="28"/>
        <v>-0.10209490799999998</v>
      </c>
      <c r="AC42" s="16"/>
      <c r="AD42" s="19"/>
      <c r="AE42" s="17"/>
      <c r="AF42" s="17"/>
      <c r="AG42" s="17"/>
      <c r="AH42" s="41"/>
      <c r="AI42" s="41"/>
      <c r="AJ42" s="18">
        <f t="shared" si="31"/>
        <v>0</v>
      </c>
    </row>
    <row r="43" spans="1:36" ht="36" customHeight="1" outlineLevel="1" x14ac:dyDescent="0.3">
      <c r="A43" s="103" t="s">
        <v>88</v>
      </c>
      <c r="B43" s="189" t="s">
        <v>89</v>
      </c>
      <c r="C43" s="181">
        <v>3956.5803000000001</v>
      </c>
      <c r="D43" s="181">
        <v>4300</v>
      </c>
      <c r="E43" s="176">
        <v>2266.9897999999998</v>
      </c>
      <c r="F43" s="161"/>
      <c r="G43" s="230">
        <f t="shared" si="8"/>
        <v>0</v>
      </c>
      <c r="H43" s="10">
        <f t="shared" si="0"/>
        <v>0</v>
      </c>
      <c r="I43" s="176">
        <v>2266.9897999999998</v>
      </c>
      <c r="J43" s="547">
        <v>4300</v>
      </c>
      <c r="K43" s="547">
        <v>5000</v>
      </c>
      <c r="L43" s="547">
        <v>5000</v>
      </c>
      <c r="M43" s="547">
        <v>2288</v>
      </c>
      <c r="N43" s="547">
        <v>2288</v>
      </c>
      <c r="O43" s="547">
        <v>2266.9897999999998</v>
      </c>
      <c r="P43" s="217"/>
      <c r="Q43" s="870">
        <f t="shared" si="9"/>
        <v>2266.9897999999998</v>
      </c>
      <c r="R43" s="230">
        <f t="shared" si="1"/>
        <v>-1689.5905000000002</v>
      </c>
      <c r="S43" s="10">
        <f t="shared" si="2"/>
        <v>-0.42703303658464864</v>
      </c>
      <c r="T43" s="230">
        <f t="shared" si="3"/>
        <v>-2033.0102000000002</v>
      </c>
      <c r="U43" s="32">
        <f t="shared" si="4"/>
        <v>-0.47279306976744195</v>
      </c>
      <c r="V43" s="560">
        <f t="shared" si="14"/>
        <v>-2033.0102000000002</v>
      </c>
      <c r="W43" s="10">
        <f t="shared" si="10"/>
        <v>-0.47279306976744195</v>
      </c>
      <c r="X43" s="167" t="s">
        <v>300</v>
      </c>
      <c r="Y43" s="172"/>
      <c r="Z43" s="181">
        <f t="shared" si="26"/>
        <v>2266.9897999999998</v>
      </c>
      <c r="AA43" s="230">
        <f t="shared" si="27"/>
        <v>-2033.0102000000002</v>
      </c>
      <c r="AB43" s="10">
        <f t="shared" si="28"/>
        <v>-0.47279306976744195</v>
      </c>
      <c r="AC43" s="16"/>
      <c r="AD43" s="19"/>
      <c r="AE43" s="17"/>
      <c r="AF43" s="17"/>
      <c r="AG43" s="17"/>
      <c r="AH43" s="41"/>
      <c r="AI43" s="41"/>
      <c r="AJ43" s="18">
        <f t="shared" si="31"/>
        <v>0</v>
      </c>
    </row>
    <row r="44" spans="1:36" ht="36" customHeight="1" outlineLevel="1" x14ac:dyDescent="0.3">
      <c r="A44" s="103" t="s">
        <v>46</v>
      </c>
      <c r="B44" s="189" t="s">
        <v>90</v>
      </c>
      <c r="C44" s="181">
        <v>0</v>
      </c>
      <c r="D44" s="181">
        <v>0</v>
      </c>
      <c r="E44" s="176">
        <v>0</v>
      </c>
      <c r="F44" s="161"/>
      <c r="G44" s="230">
        <f t="shared" si="8"/>
        <v>0</v>
      </c>
      <c r="H44" s="10" t="e">
        <f t="shared" si="0"/>
        <v>#DIV/0!</v>
      </c>
      <c r="I44" s="181">
        <v>0</v>
      </c>
      <c r="J44" s="555">
        <v>0</v>
      </c>
      <c r="K44" s="555">
        <v>0</v>
      </c>
      <c r="L44" s="555">
        <v>0</v>
      </c>
      <c r="M44" s="555">
        <v>0</v>
      </c>
      <c r="N44" s="555">
        <v>0</v>
      </c>
      <c r="O44" s="555">
        <v>0</v>
      </c>
      <c r="P44" s="181"/>
      <c r="Q44" s="871">
        <f t="shared" si="9"/>
        <v>0</v>
      </c>
      <c r="R44" s="230">
        <f t="shared" si="1"/>
        <v>0</v>
      </c>
      <c r="S44" s="10" t="e">
        <f t="shared" si="2"/>
        <v>#DIV/0!</v>
      </c>
      <c r="T44" s="230">
        <f t="shared" si="3"/>
        <v>0</v>
      </c>
      <c r="U44" s="32" t="e">
        <f t="shared" si="4"/>
        <v>#DIV/0!</v>
      </c>
      <c r="V44" s="560">
        <f t="shared" si="14"/>
        <v>0</v>
      </c>
      <c r="W44" s="10" t="e">
        <f t="shared" si="10"/>
        <v>#DIV/0!</v>
      </c>
      <c r="X44" s="246"/>
      <c r="Y44" s="181"/>
      <c r="Z44" s="181">
        <f t="shared" si="26"/>
        <v>0</v>
      </c>
      <c r="AA44" s="230">
        <f t="shared" si="27"/>
        <v>0</v>
      </c>
      <c r="AB44" s="10" t="e">
        <f t="shared" si="28"/>
        <v>#DIV/0!</v>
      </c>
      <c r="AC44" s="100"/>
      <c r="AD44" s="19"/>
      <c r="AE44" s="17"/>
      <c r="AF44" s="41"/>
      <c r="AG44" s="17"/>
      <c r="AH44" s="17"/>
      <c r="AI44" s="231"/>
      <c r="AJ44" s="94">
        <f t="shared" si="31"/>
        <v>0</v>
      </c>
    </row>
    <row r="45" spans="1:36" ht="36" customHeight="1" outlineLevel="1" x14ac:dyDescent="0.3">
      <c r="A45" s="103" t="s">
        <v>46</v>
      </c>
      <c r="B45" s="189" t="s">
        <v>91</v>
      </c>
      <c r="C45" s="181">
        <v>17929.2199</v>
      </c>
      <c r="D45" s="181">
        <v>20000</v>
      </c>
      <c r="E45" s="176">
        <v>5870.9098000000004</v>
      </c>
      <c r="F45" s="161"/>
      <c r="G45" s="230">
        <f t="shared" si="8"/>
        <v>-547.03019999999924</v>
      </c>
      <c r="H45" s="10">
        <f t="shared" si="0"/>
        <v>-8.523454566418498E-2</v>
      </c>
      <c r="I45" s="217">
        <v>6417.94</v>
      </c>
      <c r="J45" s="547">
        <v>20000</v>
      </c>
      <c r="K45" s="547">
        <v>20000</v>
      </c>
      <c r="L45" s="547">
        <v>6565.77</v>
      </c>
      <c r="M45" s="547">
        <v>6417.94</v>
      </c>
      <c r="N45" s="547">
        <v>6417.94</v>
      </c>
      <c r="O45" s="547">
        <v>6417.94</v>
      </c>
      <c r="P45" s="217">
        <v>547.04</v>
      </c>
      <c r="Q45" s="870">
        <f t="shared" si="9"/>
        <v>5870.9</v>
      </c>
      <c r="R45" s="230">
        <f t="shared" si="1"/>
        <v>-11511.279900000001</v>
      </c>
      <c r="S45" s="10">
        <f t="shared" si="2"/>
        <v>-0.64204019830221393</v>
      </c>
      <c r="T45" s="230">
        <f t="shared" si="3"/>
        <v>-13582.060000000001</v>
      </c>
      <c r="U45" s="32">
        <f t="shared" si="4"/>
        <v>-0.67910300000000001</v>
      </c>
      <c r="V45" s="560">
        <f t="shared" si="14"/>
        <v>-14129.1</v>
      </c>
      <c r="W45" s="10">
        <f t="shared" si="10"/>
        <v>-0.70645500000000006</v>
      </c>
      <c r="X45" s="167"/>
      <c r="Y45" s="172"/>
      <c r="Z45" s="181">
        <f t="shared" si="26"/>
        <v>6417.94</v>
      </c>
      <c r="AA45" s="230">
        <f t="shared" si="27"/>
        <v>-14129.100000000002</v>
      </c>
      <c r="AB45" s="10">
        <f t="shared" si="28"/>
        <v>-0.70645500000000006</v>
      </c>
      <c r="AC45" s="16"/>
      <c r="AD45" s="19"/>
      <c r="AE45" s="17"/>
      <c r="AF45" s="17"/>
      <c r="AG45" s="842"/>
      <c r="AH45" s="43"/>
      <c r="AI45" s="43"/>
      <c r="AJ45" s="18">
        <f t="shared" si="31"/>
        <v>0</v>
      </c>
    </row>
    <row r="46" spans="1:36" ht="36" customHeight="1" outlineLevel="1" x14ac:dyDescent="0.3">
      <c r="A46" s="103" t="s">
        <v>46</v>
      </c>
      <c r="B46" s="189" t="s">
        <v>92</v>
      </c>
      <c r="C46" s="181">
        <v>5725.991</v>
      </c>
      <c r="D46" s="181">
        <v>5000</v>
      </c>
      <c r="E46" s="176">
        <v>0</v>
      </c>
      <c r="F46" s="161"/>
      <c r="G46" s="230">
        <f t="shared" si="8"/>
        <v>0</v>
      </c>
      <c r="H46" s="10" t="e">
        <f t="shared" si="0"/>
        <v>#DIV/0!</v>
      </c>
      <c r="I46" s="217">
        <v>0</v>
      </c>
      <c r="J46" s="547">
        <v>5000</v>
      </c>
      <c r="K46" s="547">
        <v>2000</v>
      </c>
      <c r="L46" s="547">
        <v>2000</v>
      </c>
      <c r="M46" s="547">
        <v>1000</v>
      </c>
      <c r="N46" s="547">
        <v>1000</v>
      </c>
      <c r="O46" s="547">
        <v>0</v>
      </c>
      <c r="P46" s="217"/>
      <c r="Q46" s="870">
        <f t="shared" si="9"/>
        <v>0</v>
      </c>
      <c r="R46" s="230">
        <f t="shared" si="1"/>
        <v>-5725.991</v>
      </c>
      <c r="S46" s="10">
        <f t="shared" si="2"/>
        <v>-1</v>
      </c>
      <c r="T46" s="230">
        <f t="shared" si="3"/>
        <v>-5000</v>
      </c>
      <c r="U46" s="32">
        <f t="shared" si="4"/>
        <v>-1</v>
      </c>
      <c r="V46" s="560">
        <f t="shared" si="14"/>
        <v>-5000</v>
      </c>
      <c r="W46" s="10">
        <f t="shared" si="10"/>
        <v>-1</v>
      </c>
      <c r="X46" s="167"/>
      <c r="Y46" s="172"/>
      <c r="Z46" s="181">
        <f t="shared" si="26"/>
        <v>0</v>
      </c>
      <c r="AA46" s="230">
        <f t="shared" si="27"/>
        <v>-5000</v>
      </c>
      <c r="AB46" s="10">
        <f t="shared" si="28"/>
        <v>-1</v>
      </c>
      <c r="AC46" s="16"/>
      <c r="AD46" s="19"/>
      <c r="AE46" s="17"/>
      <c r="AF46" s="17"/>
      <c r="AG46" s="17"/>
      <c r="AH46" s="41"/>
      <c r="AI46" s="41"/>
      <c r="AJ46" s="18">
        <f t="shared" si="31"/>
        <v>0</v>
      </c>
    </row>
    <row r="47" spans="1:36" ht="36" customHeight="1" outlineLevel="1" x14ac:dyDescent="0.3">
      <c r="A47" s="103" t="s">
        <v>93</v>
      </c>
      <c r="B47" s="189" t="s">
        <v>94</v>
      </c>
      <c r="C47" s="181">
        <v>8011.0302000000001</v>
      </c>
      <c r="D47" s="181">
        <v>10000</v>
      </c>
      <c r="E47" s="176">
        <v>-528.97</v>
      </c>
      <c r="F47" s="161"/>
      <c r="G47" s="230">
        <f t="shared" si="8"/>
        <v>-528.97</v>
      </c>
      <c r="H47" s="10" t="e">
        <f t="shared" si="0"/>
        <v>#DIV/0!</v>
      </c>
      <c r="I47" s="217">
        <v>0</v>
      </c>
      <c r="J47" s="547">
        <v>11000</v>
      </c>
      <c r="K47" s="547">
        <v>11000</v>
      </c>
      <c r="L47" s="547">
        <v>11000</v>
      </c>
      <c r="M47" s="547">
        <v>11000</v>
      </c>
      <c r="N47" s="547">
        <v>11000</v>
      </c>
      <c r="O47" s="547">
        <v>0</v>
      </c>
      <c r="P47" s="217">
        <v>528.97</v>
      </c>
      <c r="Q47" s="870">
        <f t="shared" si="9"/>
        <v>-528.97</v>
      </c>
      <c r="R47" s="230">
        <f t="shared" si="1"/>
        <v>-8011.0302000000001</v>
      </c>
      <c r="S47" s="10">
        <f t="shared" si="2"/>
        <v>-1</v>
      </c>
      <c r="T47" s="230">
        <f t="shared" si="3"/>
        <v>-10000</v>
      </c>
      <c r="U47" s="32">
        <f t="shared" si="4"/>
        <v>-1</v>
      </c>
      <c r="V47" s="560">
        <f t="shared" si="14"/>
        <v>-10528.97</v>
      </c>
      <c r="W47" s="10">
        <f t="shared" si="10"/>
        <v>-1.052897</v>
      </c>
      <c r="X47" s="167" t="s">
        <v>301</v>
      </c>
      <c r="Y47" s="172"/>
      <c r="Z47" s="181">
        <f t="shared" si="26"/>
        <v>0</v>
      </c>
      <c r="AA47" s="230">
        <f t="shared" si="27"/>
        <v>-10528.97</v>
      </c>
      <c r="AB47" s="10">
        <f t="shared" si="28"/>
        <v>-1.052897</v>
      </c>
      <c r="AC47" s="16"/>
      <c r="AD47" s="19"/>
      <c r="AE47" s="17"/>
      <c r="AF47" s="17"/>
      <c r="AG47" s="17"/>
      <c r="AH47" s="41"/>
      <c r="AI47" s="41"/>
      <c r="AJ47" s="18">
        <f t="shared" si="31"/>
        <v>0</v>
      </c>
    </row>
    <row r="48" spans="1:36" ht="36" customHeight="1" outlineLevel="1" x14ac:dyDescent="0.3">
      <c r="A48" s="103" t="s">
        <v>95</v>
      </c>
      <c r="B48" s="189" t="s">
        <v>302</v>
      </c>
      <c r="C48" s="181">
        <v>3138.9802</v>
      </c>
      <c r="D48" s="181">
        <v>0</v>
      </c>
      <c r="E48" s="176">
        <v>0</v>
      </c>
      <c r="F48" s="161"/>
      <c r="G48" s="230">
        <f t="shared" si="8"/>
        <v>0</v>
      </c>
      <c r="H48" s="10" t="e">
        <f t="shared" si="0"/>
        <v>#DIV/0!</v>
      </c>
      <c r="I48" s="217">
        <v>0</v>
      </c>
      <c r="J48" s="547">
        <v>0</v>
      </c>
      <c r="K48" s="547">
        <v>0</v>
      </c>
      <c r="L48" s="547">
        <v>0</v>
      </c>
      <c r="M48" s="547">
        <v>0</v>
      </c>
      <c r="N48" s="547">
        <v>0</v>
      </c>
      <c r="O48" s="547">
        <v>0</v>
      </c>
      <c r="P48" s="217"/>
      <c r="Q48" s="870">
        <f t="shared" si="9"/>
        <v>0</v>
      </c>
      <c r="R48" s="230">
        <f t="shared" si="1"/>
        <v>-3138.9802</v>
      </c>
      <c r="S48" s="10">
        <f t="shared" si="2"/>
        <v>-1</v>
      </c>
      <c r="T48" s="230">
        <f t="shared" si="3"/>
        <v>0</v>
      </c>
      <c r="U48" s="32" t="e">
        <f t="shared" si="4"/>
        <v>#DIV/0!</v>
      </c>
      <c r="V48" s="560">
        <f t="shared" si="14"/>
        <v>0</v>
      </c>
      <c r="W48" s="10" t="e">
        <f t="shared" si="10"/>
        <v>#DIV/0!</v>
      </c>
      <c r="X48" s="167"/>
      <c r="Y48" s="172"/>
      <c r="Z48" s="181">
        <f t="shared" si="26"/>
        <v>0</v>
      </c>
      <c r="AA48" s="230">
        <f t="shared" si="27"/>
        <v>0</v>
      </c>
      <c r="AB48" s="10" t="e">
        <f t="shared" si="28"/>
        <v>#DIV/0!</v>
      </c>
      <c r="AC48" s="16"/>
      <c r="AD48" s="19"/>
      <c r="AE48" s="17"/>
      <c r="AF48" s="17"/>
      <c r="AG48" s="17"/>
      <c r="AH48" s="41"/>
      <c r="AI48" s="41"/>
      <c r="AJ48" s="18">
        <f t="shared" si="31"/>
        <v>0</v>
      </c>
    </row>
    <row r="49" spans="1:36" ht="36" customHeight="1" outlineLevel="1" x14ac:dyDescent="0.3">
      <c r="A49" s="103" t="s">
        <v>52</v>
      </c>
      <c r="B49" s="189" t="s">
        <v>218</v>
      </c>
      <c r="C49" s="181">
        <v>13235.5905</v>
      </c>
      <c r="D49" s="181">
        <v>18000</v>
      </c>
      <c r="E49" s="176">
        <v>5254.9</v>
      </c>
      <c r="F49" s="161"/>
      <c r="G49" s="230">
        <f t="shared" si="8"/>
        <v>0</v>
      </c>
      <c r="H49" s="10">
        <f t="shared" si="0"/>
        <v>0</v>
      </c>
      <c r="I49" s="217">
        <v>5254.9</v>
      </c>
      <c r="J49" s="547">
        <v>18000</v>
      </c>
      <c r="K49" s="547">
        <v>14000</v>
      </c>
      <c r="L49" s="547">
        <v>10000</v>
      </c>
      <c r="M49" s="547">
        <v>10000</v>
      </c>
      <c r="N49" s="547">
        <v>10000</v>
      </c>
      <c r="O49" s="547">
        <v>5254.9</v>
      </c>
      <c r="P49" s="217"/>
      <c r="Q49" s="870">
        <f t="shared" si="9"/>
        <v>5254.9</v>
      </c>
      <c r="R49" s="230">
        <f t="shared" si="1"/>
        <v>-7980.6905000000006</v>
      </c>
      <c r="S49" s="10">
        <f t="shared" si="2"/>
        <v>-0.60297200189141553</v>
      </c>
      <c r="T49" s="230">
        <f t="shared" si="3"/>
        <v>-12745.1</v>
      </c>
      <c r="U49" s="32">
        <f t="shared" si="4"/>
        <v>-0.70806111111111114</v>
      </c>
      <c r="V49" s="560">
        <f t="shared" si="14"/>
        <v>-12745.1</v>
      </c>
      <c r="W49" s="10">
        <f t="shared" si="10"/>
        <v>-0.70806111111111114</v>
      </c>
      <c r="X49" s="167"/>
      <c r="Y49" s="172"/>
      <c r="Z49" s="181">
        <f t="shared" si="26"/>
        <v>5254.9</v>
      </c>
      <c r="AA49" s="230">
        <f t="shared" si="27"/>
        <v>-12745.1</v>
      </c>
      <c r="AB49" s="10">
        <f t="shared" si="28"/>
        <v>-0.70806111111111114</v>
      </c>
      <c r="AC49" s="16"/>
      <c r="AD49" s="19"/>
      <c r="AE49" s="17"/>
      <c r="AF49" s="17"/>
      <c r="AG49" s="17"/>
      <c r="AH49" s="41"/>
      <c r="AI49" s="41"/>
      <c r="AJ49" s="18">
        <f t="shared" si="31"/>
        <v>0</v>
      </c>
    </row>
    <row r="50" spans="1:36" ht="36" customHeight="1" outlineLevel="1" x14ac:dyDescent="0.3">
      <c r="A50" s="103" t="s">
        <v>52</v>
      </c>
      <c r="B50" s="189" t="s">
        <v>427</v>
      </c>
      <c r="C50" s="181">
        <v>0</v>
      </c>
      <c r="D50" s="181">
        <v>70000</v>
      </c>
      <c r="E50" s="181">
        <v>167007.6078</v>
      </c>
      <c r="F50" s="201"/>
      <c r="G50" s="230">
        <f t="shared" si="8"/>
        <v>0</v>
      </c>
      <c r="H50" s="10">
        <f t="shared" si="0"/>
        <v>0</v>
      </c>
      <c r="I50" s="181">
        <v>167007.6078</v>
      </c>
      <c r="J50" s="547">
        <v>146200</v>
      </c>
      <c r="K50" s="547">
        <v>205161</v>
      </c>
      <c r="L50" s="547">
        <v>204650</v>
      </c>
      <c r="M50" s="547">
        <v>204650</v>
      </c>
      <c r="N50" s="547">
        <v>204650</v>
      </c>
      <c r="O50" s="547">
        <v>167007.6078</v>
      </c>
      <c r="P50" s="217"/>
      <c r="Q50" s="870">
        <f t="shared" si="9"/>
        <v>167007.6078</v>
      </c>
      <c r="R50" s="230">
        <f t="shared" si="1"/>
        <v>167007.6078</v>
      </c>
      <c r="S50" s="10" t="e">
        <f t="shared" si="2"/>
        <v>#DIV/0!</v>
      </c>
      <c r="T50" s="230">
        <f t="shared" si="3"/>
        <v>97007.607799999998</v>
      </c>
      <c r="U50" s="32">
        <f t="shared" si="4"/>
        <v>1.3858229685714285</v>
      </c>
      <c r="V50" s="560">
        <f t="shared" si="14"/>
        <v>97007.607799999998</v>
      </c>
      <c r="W50" s="10">
        <f t="shared" si="10"/>
        <v>1.3858229685714285</v>
      </c>
      <c r="X50" s="167" t="s">
        <v>303</v>
      </c>
      <c r="Y50" s="172"/>
      <c r="Z50" s="181">
        <f t="shared" si="26"/>
        <v>167007.6078</v>
      </c>
      <c r="AA50" s="230">
        <f t="shared" si="27"/>
        <v>97007.607799999998</v>
      </c>
      <c r="AB50" s="10">
        <f t="shared" si="28"/>
        <v>1.3858229685714285</v>
      </c>
      <c r="AC50" s="16"/>
      <c r="AD50" s="19"/>
      <c r="AE50" s="17"/>
      <c r="AF50" s="17"/>
      <c r="AG50" s="17"/>
      <c r="AH50" s="41"/>
      <c r="AI50" s="41"/>
      <c r="AJ50" s="18">
        <f t="shared" si="31"/>
        <v>0</v>
      </c>
    </row>
    <row r="51" spans="1:36" ht="36" customHeight="1" outlineLevel="1" x14ac:dyDescent="0.3">
      <c r="A51" s="103" t="s">
        <v>221</v>
      </c>
      <c r="B51" s="189" t="s">
        <v>99</v>
      </c>
      <c r="C51" s="181">
        <v>31880.6001</v>
      </c>
      <c r="D51" s="181">
        <v>39000</v>
      </c>
      <c r="E51" s="176">
        <v>35040.528100000003</v>
      </c>
      <c r="F51" s="201"/>
      <c r="G51" s="848">
        <f t="shared" si="8"/>
        <v>0</v>
      </c>
      <c r="H51" s="849">
        <f t="shared" si="0"/>
        <v>0</v>
      </c>
      <c r="I51" s="217">
        <v>35040.528100000003</v>
      </c>
      <c r="J51" s="547">
        <v>39000</v>
      </c>
      <c r="K51" s="547">
        <v>45000</v>
      </c>
      <c r="L51" s="547">
        <v>45000</v>
      </c>
      <c r="M51" s="547">
        <v>45000</v>
      </c>
      <c r="N51" s="547">
        <v>45000</v>
      </c>
      <c r="O51" s="547">
        <v>35040.528100000003</v>
      </c>
      <c r="P51" s="217"/>
      <c r="Q51" s="870">
        <f t="shared" si="9"/>
        <v>35040.528100000003</v>
      </c>
      <c r="R51" s="230">
        <f t="shared" si="1"/>
        <v>3159.9280000000035</v>
      </c>
      <c r="S51" s="10">
        <f t="shared" si="2"/>
        <v>9.9117582168724683E-2</v>
      </c>
      <c r="T51" s="230">
        <f t="shared" si="3"/>
        <v>-3959.4718999999968</v>
      </c>
      <c r="U51" s="32">
        <f t="shared" si="4"/>
        <v>-0.10152492051282047</v>
      </c>
      <c r="V51" s="560">
        <f t="shared" si="14"/>
        <v>-3959.4718999999968</v>
      </c>
      <c r="W51" s="10">
        <f t="shared" si="10"/>
        <v>-0.10152492051282047</v>
      </c>
      <c r="X51" s="167"/>
      <c r="Y51" s="172"/>
      <c r="Z51" s="181">
        <f t="shared" si="26"/>
        <v>35040.528100000003</v>
      </c>
      <c r="AA51" s="230">
        <f t="shared" si="27"/>
        <v>-3959.4718999999968</v>
      </c>
      <c r="AB51" s="10">
        <f t="shared" si="28"/>
        <v>-0.10152492051282047</v>
      </c>
      <c r="AC51" s="16"/>
      <c r="AD51" s="19"/>
      <c r="AE51" s="17"/>
      <c r="AF51" s="17"/>
      <c r="AG51" s="17"/>
      <c r="AH51" s="41"/>
      <c r="AI51" s="41"/>
      <c r="AJ51" s="18">
        <f t="shared" si="31"/>
        <v>0</v>
      </c>
    </row>
    <row r="52" spans="1:36" ht="36" customHeight="1" outlineLevel="1" x14ac:dyDescent="0.3">
      <c r="A52" s="103" t="s">
        <v>100</v>
      </c>
      <c r="B52" s="189" t="s">
        <v>101</v>
      </c>
      <c r="C52" s="181">
        <v>0</v>
      </c>
      <c r="D52" s="181">
        <v>0</v>
      </c>
      <c r="E52" s="176">
        <v>0</v>
      </c>
      <c r="F52" s="161"/>
      <c r="G52" s="230">
        <f t="shared" si="8"/>
        <v>0</v>
      </c>
      <c r="H52" s="10" t="e">
        <f t="shared" si="0"/>
        <v>#DIV/0!</v>
      </c>
      <c r="I52" s="217">
        <v>0</v>
      </c>
      <c r="J52" s="547"/>
      <c r="K52" s="547"/>
      <c r="L52" s="547"/>
      <c r="M52" s="547"/>
      <c r="N52" s="547"/>
      <c r="O52" s="547">
        <v>0</v>
      </c>
      <c r="P52" s="217"/>
      <c r="Q52" s="870">
        <f t="shared" si="9"/>
        <v>0</v>
      </c>
      <c r="R52" s="230">
        <f t="shared" ref="R52" si="32">I52-C52</f>
        <v>0</v>
      </c>
      <c r="S52" s="10" t="e">
        <f t="shared" ref="S52" si="33">I52/C52-1</f>
        <v>#DIV/0!</v>
      </c>
      <c r="T52" s="230">
        <f t="shared" ref="T52" si="34">I52-D52</f>
        <v>0</v>
      </c>
      <c r="U52" s="32" t="e">
        <f t="shared" ref="U52" si="35">I52/D52-1</f>
        <v>#DIV/0!</v>
      </c>
      <c r="V52" s="560">
        <f t="shared" ref="V52" si="36">Q52-D52</f>
        <v>0</v>
      </c>
      <c r="W52" s="10" t="e">
        <f t="shared" ref="W52" si="37">Q52/D52-1</f>
        <v>#DIV/0!</v>
      </c>
      <c r="X52" s="167" t="s">
        <v>304</v>
      </c>
      <c r="Y52" s="172"/>
      <c r="Z52" s="181">
        <f t="shared" si="26"/>
        <v>0</v>
      </c>
      <c r="AA52" s="230">
        <f t="shared" ref="AA52" si="38">Z52-D52-P52</f>
        <v>0</v>
      </c>
      <c r="AB52" s="10" t="e">
        <f t="shared" ref="AB52" si="39">(Z52-P52)/D52-1</f>
        <v>#DIV/0!</v>
      </c>
      <c r="AC52" s="16"/>
      <c r="AD52" s="19"/>
      <c r="AE52" s="17"/>
      <c r="AF52" s="17"/>
      <c r="AG52" s="17"/>
      <c r="AH52" s="41"/>
      <c r="AI52" s="41"/>
      <c r="AJ52" s="18">
        <f t="shared" si="31"/>
        <v>0</v>
      </c>
    </row>
    <row r="53" spans="1:36" ht="36" customHeight="1" outlineLevel="1" x14ac:dyDescent="0.3">
      <c r="A53" s="103" t="s">
        <v>100</v>
      </c>
      <c r="B53" s="189" t="s">
        <v>102</v>
      </c>
      <c r="C53" s="181">
        <v>0</v>
      </c>
      <c r="D53" s="181">
        <v>15000</v>
      </c>
      <c r="E53" s="176">
        <v>0</v>
      </c>
      <c r="F53" s="161"/>
      <c r="G53" s="230">
        <f t="shared" si="8"/>
        <v>0</v>
      </c>
      <c r="H53" s="10" t="e">
        <f t="shared" si="0"/>
        <v>#DIV/0!</v>
      </c>
      <c r="I53" s="217">
        <v>0</v>
      </c>
      <c r="J53" s="547">
        <v>15000</v>
      </c>
      <c r="K53" s="547">
        <v>15000</v>
      </c>
      <c r="L53" s="547">
        <v>15000</v>
      </c>
      <c r="M53" s="547">
        <v>15000</v>
      </c>
      <c r="N53" s="547">
        <v>15000</v>
      </c>
      <c r="O53" s="547">
        <v>0</v>
      </c>
      <c r="P53" s="217"/>
      <c r="Q53" s="870">
        <f t="shared" si="9"/>
        <v>0</v>
      </c>
      <c r="R53" s="230">
        <f t="shared" si="1"/>
        <v>0</v>
      </c>
      <c r="S53" s="10" t="e">
        <f t="shared" si="2"/>
        <v>#DIV/0!</v>
      </c>
      <c r="T53" s="230">
        <f t="shared" si="3"/>
        <v>-15000</v>
      </c>
      <c r="U53" s="32">
        <f t="shared" si="4"/>
        <v>-1</v>
      </c>
      <c r="V53" s="560">
        <f t="shared" si="14"/>
        <v>-15000</v>
      </c>
      <c r="W53" s="10">
        <f t="shared" si="10"/>
        <v>-1</v>
      </c>
      <c r="X53" s="167" t="s">
        <v>305</v>
      </c>
      <c r="Y53" s="172"/>
      <c r="Z53" s="181">
        <f t="shared" si="26"/>
        <v>0</v>
      </c>
      <c r="AA53" s="230">
        <f t="shared" si="27"/>
        <v>-15000</v>
      </c>
      <c r="AB53" s="10">
        <f t="shared" si="28"/>
        <v>-1</v>
      </c>
      <c r="AC53" s="16"/>
      <c r="AD53" s="19"/>
      <c r="AE53" s="17"/>
      <c r="AF53" s="17"/>
      <c r="AG53" s="17"/>
      <c r="AH53" s="41"/>
      <c r="AI53" s="41"/>
      <c r="AJ53" s="18">
        <f t="shared" si="31"/>
        <v>0</v>
      </c>
    </row>
    <row r="54" spans="1:36" ht="36" customHeight="1" outlineLevel="1" thickBot="1" x14ac:dyDescent="0.35">
      <c r="A54" s="108" t="s">
        <v>100</v>
      </c>
      <c r="B54" s="190" t="s">
        <v>103</v>
      </c>
      <c r="C54" s="209">
        <v>26602.427</v>
      </c>
      <c r="D54" s="209">
        <v>28000</v>
      </c>
      <c r="E54" s="178">
        <v>0</v>
      </c>
      <c r="F54" s="184"/>
      <c r="G54" s="230">
        <f t="shared" si="8"/>
        <v>0</v>
      </c>
      <c r="H54" s="10" t="e">
        <f t="shared" si="0"/>
        <v>#DIV/0!</v>
      </c>
      <c r="I54" s="217">
        <v>0</v>
      </c>
      <c r="J54" s="547">
        <v>28000</v>
      </c>
      <c r="K54" s="547">
        <v>7000</v>
      </c>
      <c r="L54" s="547">
        <v>7000</v>
      </c>
      <c r="M54" s="547"/>
      <c r="N54" s="547"/>
      <c r="O54" s="547">
        <v>0</v>
      </c>
      <c r="P54" s="236"/>
      <c r="Q54" s="872">
        <f t="shared" si="9"/>
        <v>0</v>
      </c>
      <c r="R54" s="295">
        <f t="shared" si="1"/>
        <v>-26602.427</v>
      </c>
      <c r="S54" s="47">
        <f t="shared" si="2"/>
        <v>-1</v>
      </c>
      <c r="T54" s="295">
        <f t="shared" si="3"/>
        <v>-28000</v>
      </c>
      <c r="U54" s="49">
        <f t="shared" si="4"/>
        <v>-1</v>
      </c>
      <c r="V54" s="563">
        <f t="shared" si="14"/>
        <v>-28000</v>
      </c>
      <c r="W54" s="47">
        <f t="shared" si="10"/>
        <v>-1</v>
      </c>
      <c r="X54" s="169" t="s">
        <v>306</v>
      </c>
      <c r="Y54" s="174"/>
      <c r="Z54" s="181">
        <f t="shared" si="26"/>
        <v>0</v>
      </c>
      <c r="AA54" s="295">
        <f t="shared" si="27"/>
        <v>-28000</v>
      </c>
      <c r="AB54" s="47">
        <f t="shared" si="28"/>
        <v>-1</v>
      </c>
      <c r="AC54" s="16"/>
      <c r="AD54" s="121"/>
      <c r="AE54" s="117"/>
      <c r="AF54" s="117"/>
      <c r="AG54" s="117"/>
      <c r="AH54" s="118"/>
      <c r="AI54" s="118"/>
      <c r="AJ54" s="119">
        <f t="shared" si="31"/>
        <v>0</v>
      </c>
    </row>
    <row r="55" spans="1:36" ht="36" customHeight="1" thickBot="1" x14ac:dyDescent="0.35">
      <c r="A55" s="891" t="s">
        <v>225</v>
      </c>
      <c r="B55" s="892"/>
      <c r="C55" s="164">
        <f>C39+C40</f>
        <v>11729772.6305</v>
      </c>
      <c r="D55" s="164">
        <f>D39+D40</f>
        <v>15278017.634217607</v>
      </c>
      <c r="E55" s="164">
        <f>E39+E40</f>
        <v>8036132.6522000013</v>
      </c>
      <c r="F55" s="208">
        <f>F39+F40</f>
        <v>0</v>
      </c>
      <c r="G55" s="291">
        <f t="shared" si="8"/>
        <v>-1692149.6537999967</v>
      </c>
      <c r="H55" s="292">
        <f t="shared" si="0"/>
        <v>-0.17394125710726438</v>
      </c>
      <c r="I55" s="215">
        <f>I39+I40</f>
        <v>9728282.305999998</v>
      </c>
      <c r="J55" s="554">
        <v>11848626.223260354</v>
      </c>
      <c r="K55" s="554">
        <v>9723703.5758348908</v>
      </c>
      <c r="L55" s="554">
        <v>9460674.5770405382</v>
      </c>
      <c r="M55" s="554">
        <v>8212652.2338204412</v>
      </c>
      <c r="N55" s="554">
        <v>8212652.2338204412</v>
      </c>
      <c r="O55" s="554">
        <v>9437670.5957999974</v>
      </c>
      <c r="P55" s="215">
        <f>P40+P39</f>
        <v>1689211.97</v>
      </c>
      <c r="Q55" s="378">
        <f t="shared" si="9"/>
        <v>8039070.3359999983</v>
      </c>
      <c r="R55" s="291">
        <f t="shared" si="1"/>
        <v>-2001490.324500002</v>
      </c>
      <c r="S55" s="292">
        <f t="shared" si="2"/>
        <v>-0.17063334367587701</v>
      </c>
      <c r="T55" s="291">
        <f t="shared" si="3"/>
        <v>-5549735.3282176089</v>
      </c>
      <c r="U55" s="556">
        <f t="shared" si="4"/>
        <v>-0.3632497003922861</v>
      </c>
      <c r="V55" s="564">
        <f t="shared" si="14"/>
        <v>-7238947.2982176086</v>
      </c>
      <c r="W55" s="558">
        <f t="shared" si="10"/>
        <v>-0.47381456623042562</v>
      </c>
      <c r="X55" s="39"/>
      <c r="Y55" s="165">
        <f>Y39+Y40</f>
        <v>0</v>
      </c>
      <c r="Z55" s="163">
        <f t="shared" si="26"/>
        <v>9728282.305999998</v>
      </c>
      <c r="AA55" s="291">
        <f t="shared" si="27"/>
        <v>-7238947.2982176086</v>
      </c>
      <c r="AB55" s="292">
        <f t="shared" si="28"/>
        <v>-0.47381456623042562</v>
      </c>
      <c r="AC55" s="4"/>
      <c r="AD55" s="28">
        <f t="shared" ref="AD55:AJ55" si="40">AD39+AD40</f>
        <v>0</v>
      </c>
      <c r="AE55" s="7">
        <f t="shared" si="40"/>
        <v>1335.4303</v>
      </c>
      <c r="AF55" s="7">
        <f t="shared" si="40"/>
        <v>1883.1996999999999</v>
      </c>
      <c r="AG55" s="7">
        <f t="shared" si="40"/>
        <v>2227</v>
      </c>
      <c r="AH55" s="7">
        <f t="shared" ref="AH55" si="41">AH39+AH40</f>
        <v>1656.55</v>
      </c>
      <c r="AI55" s="7">
        <f t="shared" si="40"/>
        <v>0</v>
      </c>
      <c r="AJ55" s="29">
        <f t="shared" si="40"/>
        <v>7102.18</v>
      </c>
    </row>
    <row r="56" spans="1:36" ht="36" customHeight="1" thickBot="1" x14ac:dyDescent="0.35">
      <c r="A56" s="893" t="s">
        <v>226</v>
      </c>
      <c r="B56" s="894"/>
      <c r="C56" s="298">
        <f>SUM(C17)+C55</f>
        <v>17965682.707400002</v>
      </c>
      <c r="D56" s="298">
        <f>SUM(D17)+D55</f>
        <v>21021842.841830537</v>
      </c>
      <c r="E56" s="298">
        <f>SUM(E17)+E55</f>
        <v>13935356.664900001</v>
      </c>
      <c r="F56" s="315">
        <f>SUM(F17)+F55</f>
        <v>0</v>
      </c>
      <c r="G56" s="299">
        <f t="shared" si="8"/>
        <v>-1692149.6537999976</v>
      </c>
      <c r="H56" s="300">
        <f t="shared" si="0"/>
        <v>-0.10828020922155435</v>
      </c>
      <c r="I56" s="301">
        <f>SUM(I17)+I55</f>
        <v>15627506.318699999</v>
      </c>
      <c r="J56" s="554">
        <v>17489541.148193717</v>
      </c>
      <c r="K56" s="554">
        <v>15323198.906534892</v>
      </c>
      <c r="L56" s="554">
        <v>14997903.468640538</v>
      </c>
      <c r="M56" s="554">
        <v>13739368.595920442</v>
      </c>
      <c r="N56" s="554">
        <v>13739368.595920442</v>
      </c>
      <c r="O56" s="554">
        <v>15336894.608499998</v>
      </c>
      <c r="P56" s="301">
        <f>SUM(P17)+P55</f>
        <v>1689211.97</v>
      </c>
      <c r="Q56" s="380">
        <f t="shared" si="9"/>
        <v>13938294.348699998</v>
      </c>
      <c r="R56" s="302">
        <f t="shared" si="1"/>
        <v>-2338176.3887000028</v>
      </c>
      <c r="S56" s="303">
        <f t="shared" si="2"/>
        <v>-0.13014681528005145</v>
      </c>
      <c r="T56" s="302">
        <f t="shared" si="3"/>
        <v>-5394336.5231305379</v>
      </c>
      <c r="U56" s="304">
        <f t="shared" si="4"/>
        <v>-0.2566062625297798</v>
      </c>
      <c r="V56" s="565">
        <f t="shared" si="14"/>
        <v>-7083548.4931305386</v>
      </c>
      <c r="W56" s="96">
        <f t="shared" si="10"/>
        <v>-0.33696134760532337</v>
      </c>
      <c r="X56" s="308"/>
      <c r="Y56" s="309">
        <f>SUM(Y17)+Y55</f>
        <v>0</v>
      </c>
      <c r="Z56" s="310">
        <f t="shared" si="26"/>
        <v>15627506.318699999</v>
      </c>
      <c r="AA56" s="302">
        <f t="shared" si="27"/>
        <v>-7083548.4931305377</v>
      </c>
      <c r="AB56" s="303">
        <f t="shared" si="28"/>
        <v>-0.33696134760532337</v>
      </c>
      <c r="AC56" s="4"/>
      <c r="AD56" s="28">
        <f t="shared" ref="AD56:AJ56" si="42">SUM(AD17)+AD55</f>
        <v>30763.500599999999</v>
      </c>
      <c r="AE56" s="7">
        <f t="shared" si="42"/>
        <v>142363.60149999999</v>
      </c>
      <c r="AF56" s="7">
        <f t="shared" si="42"/>
        <v>185124.75089999998</v>
      </c>
      <c r="AG56" s="7">
        <f t="shared" si="42"/>
        <v>168226.24470000001</v>
      </c>
      <c r="AH56" s="7">
        <f t="shared" si="42"/>
        <v>170221.98420000001</v>
      </c>
      <c r="AI56" s="7">
        <f t="shared" si="42"/>
        <v>20655.598099999999</v>
      </c>
      <c r="AJ56" s="29">
        <f t="shared" si="42"/>
        <v>717355.68</v>
      </c>
    </row>
  </sheetData>
  <mergeCells count="7">
    <mergeCell ref="A56:B56"/>
    <mergeCell ref="AD2:AJ2"/>
    <mergeCell ref="AD3:AJ3"/>
    <mergeCell ref="A17:B17"/>
    <mergeCell ref="A39:B39"/>
    <mergeCell ref="A40:B40"/>
    <mergeCell ref="A55:B55"/>
  </mergeCells>
  <phoneticPr fontId="3" type="noConversion"/>
  <conditionalFormatting sqref="G5:H16">
    <cfRule type="cellIs" dxfId="928" priority="78" operator="greaterThan">
      <formula>0</formula>
    </cfRule>
    <cfRule type="cellIs" dxfId="927" priority="77" operator="lessThan">
      <formula>0</formula>
    </cfRule>
    <cfRule type="cellIs" dxfId="926" priority="79" operator="greaterThan">
      <formula>0</formula>
    </cfRule>
  </conditionalFormatting>
  <conditionalFormatting sqref="G17:H17">
    <cfRule type="cellIs" dxfId="925" priority="82" operator="greaterThan">
      <formula>0</formula>
    </cfRule>
    <cfRule type="cellIs" dxfId="924" priority="80" operator="lessThan">
      <formula>0</formula>
    </cfRule>
    <cfRule type="cellIs" dxfId="923" priority="83" operator="greaterThan">
      <formula>600000</formula>
    </cfRule>
    <cfRule type="cellIs" dxfId="922" priority="84" operator="greaterThan">
      <formula>600000</formula>
    </cfRule>
    <cfRule type="cellIs" dxfId="921" priority="85" operator="greaterThan">
      <formula>0</formula>
    </cfRule>
  </conditionalFormatting>
  <conditionalFormatting sqref="G18:H38 AA18:AB38">
    <cfRule type="cellIs" dxfId="920" priority="81" operator="lessThan">
      <formula>0</formula>
    </cfRule>
    <cfRule type="cellIs" dxfId="919" priority="87" operator="greaterThan">
      <formula>0</formula>
    </cfRule>
    <cfRule type="cellIs" dxfId="918" priority="86" operator="greaterThan">
      <formula>0</formula>
    </cfRule>
  </conditionalFormatting>
  <conditionalFormatting sqref="G39:H40">
    <cfRule type="cellIs" dxfId="917" priority="76" operator="greaterThan">
      <formula>0</formula>
    </cfRule>
    <cfRule type="cellIs" dxfId="916" priority="75" operator="greaterThan">
      <formula>600000</formula>
    </cfRule>
    <cfRule type="cellIs" dxfId="915" priority="74" operator="greaterThan">
      <formula>600000</formula>
    </cfRule>
    <cfRule type="cellIs" dxfId="914" priority="73" operator="greaterThan">
      <formula>0</formula>
    </cfRule>
    <cfRule type="cellIs" dxfId="913" priority="72" operator="lessThan">
      <formula>0</formula>
    </cfRule>
  </conditionalFormatting>
  <conditionalFormatting sqref="G41:H54">
    <cfRule type="cellIs" dxfId="912" priority="71" operator="greaterThan">
      <formula>0</formula>
    </cfRule>
    <cfRule type="cellIs" dxfId="911" priority="70" operator="greaterThan">
      <formula>0</formula>
    </cfRule>
    <cfRule type="cellIs" dxfId="910" priority="69" operator="lessThan">
      <formula>0</formula>
    </cfRule>
  </conditionalFormatting>
  <conditionalFormatting sqref="G55:H56">
    <cfRule type="cellIs" dxfId="909" priority="67" operator="greaterThan">
      <formula>600000</formula>
    </cfRule>
    <cfRule type="cellIs" dxfId="908" priority="66" operator="greaterThan">
      <formula>600000</formula>
    </cfRule>
    <cfRule type="cellIs" dxfId="907" priority="65" operator="greaterThan">
      <formula>0</formula>
    </cfRule>
    <cfRule type="cellIs" dxfId="906" priority="64" operator="lessThan">
      <formula>0</formula>
    </cfRule>
    <cfRule type="cellIs" dxfId="905" priority="68" operator="greaterThan">
      <formula>0</formula>
    </cfRule>
  </conditionalFormatting>
  <conditionalFormatting sqref="R5:W16">
    <cfRule type="cellIs" dxfId="904" priority="19" operator="lessThan">
      <formula>0</formula>
    </cfRule>
    <cfRule type="cellIs" dxfId="903" priority="20" operator="greaterThan">
      <formula>0</formula>
    </cfRule>
    <cfRule type="cellIs" dxfId="902" priority="21" operator="greaterThan">
      <formula>0</formula>
    </cfRule>
  </conditionalFormatting>
  <conditionalFormatting sqref="R17:W17">
    <cfRule type="cellIs" dxfId="901" priority="22" operator="lessThan">
      <formula>0</formula>
    </cfRule>
    <cfRule type="cellIs" dxfId="900" priority="24" operator="greaterThan">
      <formula>0</formula>
    </cfRule>
    <cfRule type="cellIs" dxfId="899" priority="25" operator="greaterThan">
      <formula>600000</formula>
    </cfRule>
    <cfRule type="cellIs" dxfId="898" priority="26" operator="greaterThan">
      <formula>600000</formula>
    </cfRule>
    <cfRule type="cellIs" dxfId="897" priority="27" operator="greaterThan">
      <formula>0</formula>
    </cfRule>
  </conditionalFormatting>
  <conditionalFormatting sqref="R18:W38">
    <cfRule type="cellIs" dxfId="896" priority="28" operator="greaterThan">
      <formula>0</formula>
    </cfRule>
    <cfRule type="cellIs" dxfId="895" priority="29" operator="greaterThan">
      <formula>0</formula>
    </cfRule>
    <cfRule type="cellIs" dxfId="894" priority="23" operator="lessThan">
      <formula>0</formula>
    </cfRule>
  </conditionalFormatting>
  <conditionalFormatting sqref="R39:W40">
    <cfRule type="cellIs" dxfId="893" priority="15" operator="greaterThan">
      <formula>0</formula>
    </cfRule>
    <cfRule type="cellIs" dxfId="892" priority="16" operator="greaterThan">
      <formula>600000</formula>
    </cfRule>
    <cfRule type="cellIs" dxfId="891" priority="17" operator="greaterThan">
      <formula>600000</formula>
    </cfRule>
    <cfRule type="cellIs" dxfId="890" priority="18" operator="greaterThan">
      <formula>0</formula>
    </cfRule>
    <cfRule type="cellIs" dxfId="889" priority="14" operator="lessThan">
      <formula>0</formula>
    </cfRule>
  </conditionalFormatting>
  <conditionalFormatting sqref="R41:W54">
    <cfRule type="cellIs" dxfId="888" priority="13" operator="greaterThan">
      <formula>0</formula>
    </cfRule>
    <cfRule type="cellIs" dxfId="887" priority="12" operator="greaterThan">
      <formula>0</formula>
    </cfRule>
    <cfRule type="cellIs" dxfId="886" priority="11" operator="lessThan">
      <formula>0</formula>
    </cfRule>
  </conditionalFormatting>
  <conditionalFormatting sqref="R55:W56">
    <cfRule type="cellIs" dxfId="885" priority="1" operator="lessThan">
      <formula>0</formula>
    </cfRule>
    <cfRule type="cellIs" dxfId="884" priority="5" operator="greaterThan">
      <formula>0</formula>
    </cfRule>
    <cfRule type="cellIs" dxfId="883" priority="4" operator="greaterThan">
      <formula>600000</formula>
    </cfRule>
    <cfRule type="cellIs" dxfId="882" priority="3" operator="greaterThan">
      <formula>600000</formula>
    </cfRule>
    <cfRule type="cellIs" dxfId="881" priority="2" operator="greaterThan">
      <formula>0</formula>
    </cfRule>
  </conditionalFormatting>
  <conditionalFormatting sqref="AA5:AB16">
    <cfRule type="cellIs" dxfId="880" priority="49" operator="greaterThan">
      <formula>0</formula>
    </cfRule>
    <cfRule type="cellIs" dxfId="879" priority="50" operator="greaterThan">
      <formula>0</formula>
    </cfRule>
    <cfRule type="cellIs" dxfId="878" priority="48" operator="lessThan">
      <formula>0</formula>
    </cfRule>
  </conditionalFormatting>
  <conditionalFormatting sqref="AA17:AB17">
    <cfRule type="cellIs" dxfId="877" priority="46" operator="greaterThan">
      <formula>600000</formula>
    </cfRule>
    <cfRule type="cellIs" dxfId="876" priority="47" operator="greaterThan">
      <formula>0</formula>
    </cfRule>
    <cfRule type="cellIs" dxfId="875" priority="43" operator="lessThan">
      <formula>0</formula>
    </cfRule>
    <cfRule type="cellIs" dxfId="874" priority="44" operator="greaterThan">
      <formula>0</formula>
    </cfRule>
    <cfRule type="cellIs" dxfId="873" priority="45" operator="greaterThan">
      <formula>600000</formula>
    </cfRule>
  </conditionalFormatting>
  <conditionalFormatting sqref="AA39:AB40">
    <cfRule type="cellIs" dxfId="872" priority="39" operator="greaterThan">
      <formula>0</formula>
    </cfRule>
    <cfRule type="cellIs" dxfId="871" priority="38" operator="lessThan">
      <formula>0</formula>
    </cfRule>
    <cfRule type="cellIs" dxfId="870" priority="40" operator="greaterThan">
      <formula>600000</formula>
    </cfRule>
    <cfRule type="cellIs" dxfId="869" priority="41" operator="greaterThan">
      <formula>600000</formula>
    </cfRule>
    <cfRule type="cellIs" dxfId="868" priority="42" operator="greaterThan">
      <formula>0</formula>
    </cfRule>
  </conditionalFormatting>
  <conditionalFormatting sqref="AA41:AB54">
    <cfRule type="cellIs" dxfId="867" priority="32" operator="greaterThan">
      <formula>0</formula>
    </cfRule>
    <cfRule type="cellIs" dxfId="866" priority="31" operator="greaterThan">
      <formula>0</formula>
    </cfRule>
    <cfRule type="cellIs" dxfId="865" priority="30" operator="lessThan">
      <formula>0</formula>
    </cfRule>
  </conditionalFormatting>
  <conditionalFormatting sqref="AA55:AB56">
    <cfRule type="cellIs" dxfId="864" priority="37" operator="greaterThan">
      <formula>0</formula>
    </cfRule>
    <cfRule type="cellIs" dxfId="863" priority="36" operator="greaterThan">
      <formula>600000</formula>
    </cfRule>
    <cfRule type="cellIs" dxfId="862" priority="35" operator="greaterThan">
      <formula>600000</formula>
    </cfRule>
    <cfRule type="cellIs" dxfId="861" priority="34" operator="greaterThan">
      <formula>0</formula>
    </cfRule>
    <cfRule type="cellIs" dxfId="860" priority="33" operator="less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2005-DFB7-48AB-82D0-C3CB126819E9}">
  <sheetPr codeName="Tabelle5"/>
  <dimension ref="A1:AK56"/>
  <sheetViews>
    <sheetView topLeftCell="A2" zoomScale="50" zoomScaleNormal="50" workbookViewId="0">
      <pane xSplit="2" ySplit="3" topLeftCell="C5" activePane="bottomRight" state="frozen"/>
      <selection pane="topRight" activeCell="C2" sqref="C2"/>
      <selection pane="bottomLeft" activeCell="A5" sqref="A5"/>
      <selection pane="bottomRight" activeCell="E10" sqref="E10"/>
    </sheetView>
  </sheetViews>
  <sheetFormatPr defaultColWidth="9.44140625" defaultRowHeight="14.4" outlineLevelRow="1" outlineLevelCol="1" x14ac:dyDescent="0.3"/>
  <cols>
    <col min="1" max="1" width="30.109375" style="137" bestFit="1" customWidth="1"/>
    <col min="2" max="2" width="62.6640625" style="137" bestFit="1" customWidth="1"/>
    <col min="3" max="3" width="18.21875" style="104" bestFit="1" customWidth="1"/>
    <col min="4" max="4" width="19" bestFit="1" customWidth="1"/>
    <col min="5" max="5" width="17.6640625" bestFit="1" customWidth="1"/>
    <col min="6" max="6" width="16.88671875" customWidth="1"/>
    <col min="7" max="7" width="17.44140625" hidden="1" customWidth="1"/>
    <col min="8" max="8" width="18" hidden="1" customWidth="1"/>
    <col min="9" max="9" width="19.33203125" style="127" bestFit="1" customWidth="1"/>
    <col min="10" max="14" width="19.77734375" hidden="1" customWidth="1" outlineLevel="1"/>
    <col min="15" max="15" width="19.33203125" style="127" customWidth="1" collapsed="1"/>
    <col min="16" max="16" width="21.21875" style="127" bestFit="1" customWidth="1"/>
    <col min="17" max="18" width="20.44140625" bestFit="1" customWidth="1"/>
    <col min="19" max="20" width="21.77734375" bestFit="1" customWidth="1"/>
    <col min="21" max="21" width="22.109375" bestFit="1" customWidth="1"/>
    <col min="22" max="22" width="21.77734375" bestFit="1" customWidth="1"/>
    <col min="23" max="23" width="255.77734375" bestFit="1" customWidth="1"/>
    <col min="24" max="24" width="21.21875" bestFit="1" customWidth="1"/>
    <col min="25" max="25" width="19.5546875" bestFit="1" customWidth="1"/>
    <col min="26" max="27" width="21" bestFit="1" customWidth="1"/>
    <col min="28" max="28" width="5.44140625" customWidth="1"/>
    <col min="29" max="33" width="20.44140625" bestFit="1" customWidth="1"/>
    <col min="34" max="34" width="14.88671875" bestFit="1" customWidth="1"/>
  </cols>
  <sheetData>
    <row r="1" spans="1:34" ht="15" thickBot="1" x14ac:dyDescent="0.35"/>
    <row r="2" spans="1:34" ht="21.6"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56.4"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0.6" customHeight="1" thickBot="1" x14ac:dyDescent="0.35">
      <c r="A4" s="146" t="s">
        <v>1</v>
      </c>
      <c r="B4" s="35" t="s">
        <v>2</v>
      </c>
      <c r="C4" s="293" t="s">
        <v>307</v>
      </c>
      <c r="D4" s="317" t="s">
        <v>308</v>
      </c>
      <c r="E4" s="279" t="s">
        <v>309</v>
      </c>
      <c r="F4" s="279" t="s">
        <v>310</v>
      </c>
      <c r="G4" s="97" t="s">
        <v>311</v>
      </c>
      <c r="H4" s="272" t="s">
        <v>312</v>
      </c>
      <c r="I4" s="35" t="s">
        <v>175</v>
      </c>
      <c r="J4" s="221" t="s">
        <v>272</v>
      </c>
      <c r="K4" s="221" t="s">
        <v>313</v>
      </c>
      <c r="L4" s="221" t="s">
        <v>314</v>
      </c>
      <c r="M4" s="221" t="s">
        <v>315</v>
      </c>
      <c r="N4" s="221" t="s">
        <v>316</v>
      </c>
      <c r="O4" s="278" t="s">
        <v>434</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272</v>
      </c>
      <c r="AD4" s="6" t="s">
        <v>313</v>
      </c>
      <c r="AE4" s="6" t="s">
        <v>314</v>
      </c>
      <c r="AF4" s="6" t="s">
        <v>315</v>
      </c>
      <c r="AG4" s="6" t="s">
        <v>316</v>
      </c>
      <c r="AH4" s="15" t="s">
        <v>21</v>
      </c>
    </row>
    <row r="5" spans="1:34" ht="36" customHeight="1" outlineLevel="1" x14ac:dyDescent="0.3">
      <c r="A5" s="139" t="s">
        <v>34</v>
      </c>
      <c r="B5" s="36" t="s">
        <v>35</v>
      </c>
      <c r="C5" s="195">
        <v>92610.709400000007</v>
      </c>
      <c r="D5" s="196">
        <v>105017.81408502036</v>
      </c>
      <c r="E5" s="183"/>
      <c r="F5" s="183"/>
      <c r="G5" s="273">
        <f>E5-I5</f>
        <v>-42007.125640000006</v>
      </c>
      <c r="H5" s="9">
        <f t="shared" ref="H5:H56" si="0">E5/I5-1</f>
        <v>-1</v>
      </c>
      <c r="I5" s="211">
        <v>42007.125640000006</v>
      </c>
      <c r="J5" s="693">
        <v>42007.125640000006</v>
      </c>
      <c r="K5" s="131"/>
      <c r="L5" s="8"/>
      <c r="M5" s="8"/>
      <c r="N5" s="153"/>
      <c r="O5" s="211"/>
      <c r="P5" s="365">
        <f>I5-O5</f>
        <v>42007.125640000006</v>
      </c>
      <c r="Q5" s="273">
        <f t="shared" ref="Q5:Q56" si="1">I5-C5</f>
        <v>-50603.583760000001</v>
      </c>
      <c r="R5" s="9">
        <f t="shared" ref="R5:R56" si="2">I5/C5-1</f>
        <v>-0.54641179284606578</v>
      </c>
      <c r="S5" s="273">
        <f t="shared" ref="S5:S56" si="3">I5-D5</f>
        <v>-63010.688445020358</v>
      </c>
      <c r="T5" s="31">
        <f t="shared" ref="T5:T56" si="4">I5/D5-1</f>
        <v>-0.5999999999429444</v>
      </c>
      <c r="U5" s="568">
        <f>P5-D5</f>
        <v>-63010.688445020358</v>
      </c>
      <c r="V5" s="9">
        <f>P5/D5-1</f>
        <v>-0.5999999999429444</v>
      </c>
      <c r="W5" s="166"/>
      <c r="X5" s="171"/>
      <c r="Y5" s="192">
        <f t="shared" ref="Y5:Y37" si="5">I5+X5</f>
        <v>42007.125640000006</v>
      </c>
      <c r="Z5" s="273">
        <f t="shared" ref="Z5:Z37" si="6">Y5-D5</f>
        <v>-63010.688445020358</v>
      </c>
      <c r="AA5" s="9">
        <f t="shared" ref="AA5:AA37" si="7">Y5/D5-1</f>
        <v>-0.5999999999429444</v>
      </c>
      <c r="AB5" s="16"/>
      <c r="AC5" s="20"/>
      <c r="AD5" s="21"/>
      <c r="AE5" s="21"/>
      <c r="AF5" s="21"/>
      <c r="AG5" s="40"/>
      <c r="AH5" s="22">
        <f t="shared" ref="AH5:AH16" si="8">SUM(AC5:AG5)</f>
        <v>0</v>
      </c>
    </row>
    <row r="6" spans="1:34" ht="36" customHeight="1" outlineLevel="1" x14ac:dyDescent="0.3">
      <c r="A6" s="140" t="s">
        <v>34</v>
      </c>
      <c r="B6" s="37" t="s">
        <v>45</v>
      </c>
      <c r="C6" s="170">
        <v>97801.391699999993</v>
      </c>
      <c r="D6" s="176">
        <v>98888.629912027303</v>
      </c>
      <c r="E6" s="161"/>
      <c r="F6" s="161"/>
      <c r="G6" s="230">
        <f t="shared" ref="G6:G56" si="9">E6-I6</f>
        <v>-96500</v>
      </c>
      <c r="H6" s="10">
        <f t="shared" si="0"/>
        <v>-1</v>
      </c>
      <c r="I6" s="161">
        <v>96500</v>
      </c>
      <c r="J6" s="694">
        <v>96500</v>
      </c>
      <c r="K6" s="17"/>
      <c r="L6" s="3"/>
      <c r="M6" s="3"/>
      <c r="N6" s="133"/>
      <c r="O6" s="212"/>
      <c r="P6" s="366">
        <f t="shared" ref="P6:P56" si="10">I6-O6</f>
        <v>96500</v>
      </c>
      <c r="Q6" s="230">
        <f t="shared" si="1"/>
        <v>-1301.3916999999929</v>
      </c>
      <c r="R6" s="10">
        <f t="shared" si="2"/>
        <v>-1.3306474247237077E-2</v>
      </c>
      <c r="S6" s="230">
        <f t="shared" si="3"/>
        <v>-2388.6299120273034</v>
      </c>
      <c r="T6" s="32">
        <f t="shared" si="4"/>
        <v>-2.4154747761722106E-2</v>
      </c>
      <c r="U6" s="569">
        <f t="shared" ref="U6:U56" si="11">P6-D6</f>
        <v>-2388.6299120273034</v>
      </c>
      <c r="V6" s="10">
        <f t="shared" ref="V6:V56" si="12">P6/D6-1</f>
        <v>-2.4154747761722106E-2</v>
      </c>
      <c r="W6" s="167" t="s">
        <v>319</v>
      </c>
      <c r="X6" s="172"/>
      <c r="Y6" s="181">
        <f t="shared" si="5"/>
        <v>96500</v>
      </c>
      <c r="Z6" s="230">
        <f t="shared" si="6"/>
        <v>-2388.6299120273034</v>
      </c>
      <c r="AA6" s="10">
        <f t="shared" si="7"/>
        <v>-2.4154747761722106E-2</v>
      </c>
      <c r="AB6" s="16"/>
      <c r="AC6" s="19">
        <v>22500</v>
      </c>
      <c r="AD6" s="17">
        <v>22000</v>
      </c>
      <c r="AE6" s="17">
        <v>20000</v>
      </c>
      <c r="AF6" s="17">
        <v>22000</v>
      </c>
      <c r="AG6" s="41">
        <v>10000</v>
      </c>
      <c r="AH6" s="18">
        <f t="shared" si="8"/>
        <v>96500</v>
      </c>
    </row>
    <row r="7" spans="1:34" ht="36" customHeight="1" outlineLevel="1" x14ac:dyDescent="0.3">
      <c r="A7" s="140" t="s">
        <v>46</v>
      </c>
      <c r="B7" s="37" t="s">
        <v>47</v>
      </c>
      <c r="C7" s="170">
        <v>48639.4692</v>
      </c>
      <c r="D7" s="176">
        <v>50000</v>
      </c>
      <c r="E7" s="161"/>
      <c r="F7" s="161"/>
      <c r="G7" s="230">
        <f t="shared" si="9"/>
        <v>-20000</v>
      </c>
      <c r="H7" s="10">
        <f t="shared" si="0"/>
        <v>-1</v>
      </c>
      <c r="I7" s="212">
        <v>20000</v>
      </c>
      <c r="J7" s="694">
        <v>20000</v>
      </c>
      <c r="K7" s="17"/>
      <c r="L7" s="3"/>
      <c r="M7" s="3"/>
      <c r="N7" s="133"/>
      <c r="O7" s="212"/>
      <c r="P7" s="366">
        <f t="shared" si="10"/>
        <v>20000</v>
      </c>
      <c r="Q7" s="230">
        <f t="shared" si="1"/>
        <v>-28639.4692</v>
      </c>
      <c r="R7" s="10">
        <f t="shared" si="2"/>
        <v>-0.58881130224176048</v>
      </c>
      <c r="S7" s="230">
        <f t="shared" si="3"/>
        <v>-30000</v>
      </c>
      <c r="T7" s="32">
        <f t="shared" si="4"/>
        <v>-0.6</v>
      </c>
      <c r="U7" s="569">
        <f t="shared" si="11"/>
        <v>-30000</v>
      </c>
      <c r="V7" s="10">
        <f t="shared" si="12"/>
        <v>-0.6</v>
      </c>
      <c r="W7" s="167" t="s">
        <v>425</v>
      </c>
      <c r="X7" s="172"/>
      <c r="Y7" s="181">
        <f t="shared" si="5"/>
        <v>20000</v>
      </c>
      <c r="Z7" s="230">
        <f t="shared" si="6"/>
        <v>-30000</v>
      </c>
      <c r="AA7" s="10">
        <f t="shared" si="7"/>
        <v>-0.6</v>
      </c>
      <c r="AB7" s="16"/>
      <c r="AC7" s="19"/>
      <c r="AD7" s="17"/>
      <c r="AE7" s="17"/>
      <c r="AF7" s="17"/>
      <c r="AG7" s="41"/>
      <c r="AH7" s="18">
        <f t="shared" si="8"/>
        <v>0</v>
      </c>
    </row>
    <row r="8" spans="1:34" ht="36" customHeight="1" outlineLevel="1" x14ac:dyDescent="0.3">
      <c r="A8" s="140" t="s">
        <v>46</v>
      </c>
      <c r="B8" s="37" t="s">
        <v>195</v>
      </c>
      <c r="C8" s="197">
        <v>92914.999899999995</v>
      </c>
      <c r="D8" s="176">
        <v>114872.65693455869</v>
      </c>
      <c r="E8" s="161">
        <v>21659</v>
      </c>
      <c r="F8" s="161"/>
      <c r="G8" s="230">
        <f t="shared" si="9"/>
        <v>-93341</v>
      </c>
      <c r="H8" s="10">
        <f t="shared" si="0"/>
        <v>-0.81166086956521744</v>
      </c>
      <c r="I8" s="212">
        <v>115000</v>
      </c>
      <c r="J8" s="694">
        <v>115000</v>
      </c>
      <c r="K8" s="17"/>
      <c r="L8" s="3"/>
      <c r="M8" s="3"/>
      <c r="N8" s="133"/>
      <c r="O8" s="212"/>
      <c r="P8" s="366">
        <f t="shared" si="10"/>
        <v>115000</v>
      </c>
      <c r="Q8" s="230">
        <f t="shared" si="1"/>
        <v>22085.000100000005</v>
      </c>
      <c r="R8" s="10">
        <f t="shared" si="2"/>
        <v>0.2376903634910299</v>
      </c>
      <c r="S8" s="230">
        <f t="shared" si="3"/>
        <v>127.34306544130959</v>
      </c>
      <c r="T8" s="32">
        <f t="shared" si="4"/>
        <v>1.1085585450840707E-3</v>
      </c>
      <c r="U8" s="569">
        <f t="shared" si="11"/>
        <v>127.34306544130959</v>
      </c>
      <c r="V8" s="10">
        <f t="shared" si="12"/>
        <v>1.1085585450840707E-3</v>
      </c>
      <c r="W8" s="167"/>
      <c r="X8" s="172"/>
      <c r="Y8" s="181">
        <f t="shared" si="5"/>
        <v>115000</v>
      </c>
      <c r="Z8" s="230">
        <f t="shared" si="6"/>
        <v>127.34306544130959</v>
      </c>
      <c r="AA8" s="10">
        <f t="shared" si="7"/>
        <v>1.1085585450840707E-3</v>
      </c>
      <c r="AB8" s="16"/>
      <c r="AC8" s="19">
        <v>21659</v>
      </c>
      <c r="AD8" s="17">
        <v>23000</v>
      </c>
      <c r="AE8" s="17">
        <v>25000</v>
      </c>
      <c r="AF8" s="17">
        <v>28000</v>
      </c>
      <c r="AG8" s="17">
        <v>17500</v>
      </c>
      <c r="AH8" s="18">
        <f t="shared" si="8"/>
        <v>115159</v>
      </c>
    </row>
    <row r="9" spans="1:34" ht="36" customHeight="1" outlineLevel="1" x14ac:dyDescent="0.3">
      <c r="A9" s="142" t="s">
        <v>49</v>
      </c>
      <c r="B9" s="44" t="s">
        <v>197</v>
      </c>
      <c r="C9" s="198">
        <v>12362.379800000001</v>
      </c>
      <c r="D9" s="177">
        <v>12000</v>
      </c>
      <c r="E9" s="184"/>
      <c r="F9" s="184"/>
      <c r="G9" s="230">
        <f t="shared" si="9"/>
        <v>-4800</v>
      </c>
      <c r="H9" s="10">
        <f t="shared" si="0"/>
        <v>-1</v>
      </c>
      <c r="I9" s="213">
        <v>4800</v>
      </c>
      <c r="J9" s="694">
        <v>4800</v>
      </c>
      <c r="K9" s="25"/>
      <c r="L9" s="46"/>
      <c r="M9" s="46"/>
      <c r="N9" s="154"/>
      <c r="O9" s="213"/>
      <c r="P9" s="367">
        <f t="shared" si="10"/>
        <v>4800</v>
      </c>
      <c r="Q9" s="230">
        <f t="shared" si="1"/>
        <v>-7562.3798000000006</v>
      </c>
      <c r="R9" s="10">
        <f t="shared" si="2"/>
        <v>-0.61172524403432416</v>
      </c>
      <c r="S9" s="230">
        <f t="shared" si="3"/>
        <v>-7200</v>
      </c>
      <c r="T9" s="32">
        <f t="shared" si="4"/>
        <v>-0.6</v>
      </c>
      <c r="U9" s="569">
        <f t="shared" si="11"/>
        <v>-7200</v>
      </c>
      <c r="V9" s="10">
        <f t="shared" si="12"/>
        <v>-0.6</v>
      </c>
      <c r="W9" s="168"/>
      <c r="X9" s="173"/>
      <c r="Y9" s="181">
        <f t="shared" si="5"/>
        <v>4800</v>
      </c>
      <c r="Z9" s="230">
        <f t="shared" si="6"/>
        <v>-7200</v>
      </c>
      <c r="AA9" s="10">
        <f t="shared" si="7"/>
        <v>-0.6</v>
      </c>
      <c r="AB9" s="16"/>
      <c r="AC9" s="24"/>
      <c r="AD9" s="25"/>
      <c r="AE9" s="25"/>
      <c r="AF9" s="25"/>
      <c r="AG9" s="42"/>
      <c r="AH9" s="18">
        <f t="shared" si="8"/>
        <v>0</v>
      </c>
    </row>
    <row r="10" spans="1:34" ht="36" customHeight="1" outlineLevel="1" thickBot="1" x14ac:dyDescent="0.35">
      <c r="A10" s="147" t="s">
        <v>49</v>
      </c>
      <c r="B10" s="38" t="s">
        <v>51</v>
      </c>
      <c r="C10" s="199">
        <v>70092.873699999996</v>
      </c>
      <c r="D10" s="178">
        <v>77521.13470173892</v>
      </c>
      <c r="E10" s="162"/>
      <c r="F10" s="162"/>
      <c r="G10" s="274">
        <f t="shared" si="9"/>
        <v>-79000</v>
      </c>
      <c r="H10" s="12">
        <f t="shared" si="0"/>
        <v>-1</v>
      </c>
      <c r="I10" s="214">
        <v>79000</v>
      </c>
      <c r="J10" s="695">
        <v>79000</v>
      </c>
      <c r="K10" s="117"/>
      <c r="L10" s="11"/>
      <c r="M10" s="11"/>
      <c r="N10" s="155"/>
      <c r="O10" s="214"/>
      <c r="P10" s="368">
        <f t="shared" si="10"/>
        <v>79000</v>
      </c>
      <c r="Q10" s="274">
        <f t="shared" si="1"/>
        <v>8907.1263000000035</v>
      </c>
      <c r="R10" s="12">
        <f t="shared" si="2"/>
        <v>0.12707606108607883</v>
      </c>
      <c r="S10" s="274">
        <f t="shared" si="3"/>
        <v>1478.8652982610802</v>
      </c>
      <c r="T10" s="33">
        <f t="shared" si="4"/>
        <v>1.907693049064596E-2</v>
      </c>
      <c r="U10" s="570">
        <f t="shared" si="11"/>
        <v>1478.8652982610802</v>
      </c>
      <c r="V10" s="12">
        <f t="shared" si="12"/>
        <v>1.907693049064596E-2</v>
      </c>
      <c r="W10" s="169" t="s">
        <v>320</v>
      </c>
      <c r="X10" s="174"/>
      <c r="Y10" s="193">
        <f t="shared" si="5"/>
        <v>79000</v>
      </c>
      <c r="Z10" s="274">
        <f t="shared" si="6"/>
        <v>1478.8652982610802</v>
      </c>
      <c r="AA10" s="12">
        <f t="shared" si="7"/>
        <v>1.907693049064596E-2</v>
      </c>
      <c r="AB10" s="16"/>
      <c r="AC10" s="24">
        <v>15000</v>
      </c>
      <c r="AD10" s="25">
        <v>18000</v>
      </c>
      <c r="AE10" s="25">
        <v>16000</v>
      </c>
      <c r="AF10" s="25">
        <v>18000</v>
      </c>
      <c r="AG10" s="42">
        <v>12000</v>
      </c>
      <c r="AH10" s="23">
        <f t="shared" si="8"/>
        <v>79000</v>
      </c>
    </row>
    <row r="11" spans="1:34" ht="36" customHeight="1" outlineLevel="1" x14ac:dyDescent="0.3">
      <c r="A11" s="99" t="s">
        <v>52</v>
      </c>
      <c r="B11" s="107" t="s">
        <v>53</v>
      </c>
      <c r="C11" s="200">
        <v>2292833.5931000002</v>
      </c>
      <c r="D11" s="175">
        <v>2193564.6252585002</v>
      </c>
      <c r="E11" s="240"/>
      <c r="F11" s="240"/>
      <c r="G11" s="276">
        <f t="shared" si="9"/>
        <v>-877425.85011960007</v>
      </c>
      <c r="H11" s="45">
        <f t="shared" si="0"/>
        <v>-1</v>
      </c>
      <c r="I11" s="233">
        <v>877425.85011960007</v>
      </c>
      <c r="J11" s="546">
        <v>877425.85011960007</v>
      </c>
      <c r="K11" s="131"/>
      <c r="L11" s="131"/>
      <c r="M11" s="131"/>
      <c r="N11" s="281"/>
      <c r="O11" s="233"/>
      <c r="P11" s="369">
        <f t="shared" si="10"/>
        <v>877425.85011960007</v>
      </c>
      <c r="Q11" s="276">
        <f t="shared" si="1"/>
        <v>-1415407.7429804001</v>
      </c>
      <c r="R11" s="45">
        <f t="shared" si="2"/>
        <v>-0.61731812864217228</v>
      </c>
      <c r="S11" s="276">
        <f t="shared" si="3"/>
        <v>-1316138.7751389001</v>
      </c>
      <c r="T11" s="187">
        <f t="shared" si="4"/>
        <v>-0.59999999999261477</v>
      </c>
      <c r="U11" s="571">
        <f t="shared" si="11"/>
        <v>-1316138.7751389001</v>
      </c>
      <c r="V11" s="45">
        <f t="shared" si="12"/>
        <v>-0.59999999999261477</v>
      </c>
      <c r="W11" s="222"/>
      <c r="X11" s="175"/>
      <c r="Y11" s="192">
        <f t="shared" si="5"/>
        <v>877425.85011960007</v>
      </c>
      <c r="Z11" s="273">
        <f t="shared" si="6"/>
        <v>-1316138.7751389001</v>
      </c>
      <c r="AA11" s="9">
        <f t="shared" si="7"/>
        <v>-0.59999999999261477</v>
      </c>
      <c r="AB11" s="16"/>
      <c r="AC11" s="51"/>
      <c r="AD11" s="13"/>
      <c r="AE11" s="13"/>
      <c r="AF11" s="131"/>
      <c r="AG11" s="131"/>
      <c r="AH11" s="129">
        <f t="shared" si="8"/>
        <v>0</v>
      </c>
    </row>
    <row r="12" spans="1:34" ht="36" customHeight="1" outlineLevel="1" x14ac:dyDescent="0.3">
      <c r="A12" s="37" t="s">
        <v>52</v>
      </c>
      <c r="B12" s="105" t="s">
        <v>54</v>
      </c>
      <c r="C12" s="201">
        <v>3053660.2722999998</v>
      </c>
      <c r="D12" s="176">
        <v>2771170.311437225</v>
      </c>
      <c r="E12" s="161"/>
      <c r="F12" s="161"/>
      <c r="G12" s="230">
        <f t="shared" si="9"/>
        <v>-3150000</v>
      </c>
      <c r="H12" s="10">
        <f t="shared" si="0"/>
        <v>-1</v>
      </c>
      <c r="I12" s="212">
        <v>3150000</v>
      </c>
      <c r="J12" s="547">
        <v>3150000</v>
      </c>
      <c r="K12" s="17"/>
      <c r="L12" s="17"/>
      <c r="M12" s="17"/>
      <c r="N12" s="134"/>
      <c r="O12" s="212"/>
      <c r="P12" s="366">
        <f>I12-O12</f>
        <v>3150000</v>
      </c>
      <c r="Q12" s="230">
        <f t="shared" si="1"/>
        <v>96339.727700000163</v>
      </c>
      <c r="R12" s="10">
        <f t="shared" si="2"/>
        <v>3.1548934429250552E-2</v>
      </c>
      <c r="S12" s="230">
        <f t="shared" si="3"/>
        <v>378829.68856277503</v>
      </c>
      <c r="T12" s="32">
        <f t="shared" si="4"/>
        <v>0.13670386370670262</v>
      </c>
      <c r="U12" s="569">
        <f t="shared" si="11"/>
        <v>378829.68856277503</v>
      </c>
      <c r="V12" s="10">
        <f t="shared" si="12"/>
        <v>0.13670386370670262</v>
      </c>
      <c r="W12" s="167" t="s">
        <v>426</v>
      </c>
      <c r="X12" s="176"/>
      <c r="Y12" s="181">
        <f t="shared" si="5"/>
        <v>3150000</v>
      </c>
      <c r="Z12" s="230">
        <f t="shared" si="6"/>
        <v>378829.68856277503</v>
      </c>
      <c r="AA12" s="10">
        <f t="shared" si="7"/>
        <v>0.13670386370670262</v>
      </c>
      <c r="AB12" s="16"/>
      <c r="AC12" s="106"/>
      <c r="AD12" s="17"/>
      <c r="AE12" s="17"/>
      <c r="AF12" s="17"/>
      <c r="AG12" s="17"/>
      <c r="AH12" s="22">
        <f t="shared" si="8"/>
        <v>0</v>
      </c>
    </row>
    <row r="13" spans="1:34" ht="36" customHeight="1" outlineLevel="1" x14ac:dyDescent="0.3">
      <c r="A13" s="37" t="s">
        <v>52</v>
      </c>
      <c r="B13" s="105" t="s">
        <v>55</v>
      </c>
      <c r="C13" s="202">
        <v>32036.972600000001</v>
      </c>
      <c r="D13" s="177">
        <v>32217.006029370368</v>
      </c>
      <c r="E13" s="184"/>
      <c r="F13" s="184"/>
      <c r="G13" s="230">
        <f t="shared" si="9"/>
        <v>-6500</v>
      </c>
      <c r="H13" s="10">
        <f t="shared" si="0"/>
        <v>-1</v>
      </c>
      <c r="I13" s="213">
        <v>6500</v>
      </c>
      <c r="J13" s="548">
        <v>6500</v>
      </c>
      <c r="K13" s="17"/>
      <c r="L13" s="17"/>
      <c r="M13" s="17"/>
      <c r="N13" s="134"/>
      <c r="O13" s="213"/>
      <c r="P13" s="367">
        <f t="shared" si="10"/>
        <v>6500</v>
      </c>
      <c r="Q13" s="230">
        <f t="shared" si="1"/>
        <v>-25536.972600000001</v>
      </c>
      <c r="R13" s="10">
        <f t="shared" si="2"/>
        <v>-0.79710941850978767</v>
      </c>
      <c r="S13" s="230">
        <f t="shared" si="3"/>
        <v>-25717.006029370368</v>
      </c>
      <c r="T13" s="32">
        <f t="shared" si="4"/>
        <v>-0.79824320130572257</v>
      </c>
      <c r="U13" s="569">
        <f t="shared" si="11"/>
        <v>-25717.006029370368</v>
      </c>
      <c r="V13" s="10">
        <f t="shared" si="12"/>
        <v>-0.79824320130572257</v>
      </c>
      <c r="W13" s="168"/>
      <c r="X13" s="177"/>
      <c r="Y13" s="181">
        <f t="shared" si="5"/>
        <v>6500</v>
      </c>
      <c r="Z13" s="230">
        <f t="shared" si="6"/>
        <v>-25717.006029370368</v>
      </c>
      <c r="AA13" s="10">
        <f t="shared" si="7"/>
        <v>-0.79824320130572257</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548"/>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153786.49950000001</v>
      </c>
      <c r="D15" s="175">
        <v>171414.41531997392</v>
      </c>
      <c r="E15" s="160"/>
      <c r="F15" s="160"/>
      <c r="G15" s="276">
        <f t="shared" si="9"/>
        <v>-68565.766119599997</v>
      </c>
      <c r="H15" s="45">
        <f t="shared" si="0"/>
        <v>-1</v>
      </c>
      <c r="I15" s="233">
        <v>68565.766119599997</v>
      </c>
      <c r="J15" s="549">
        <v>68565.766119599997</v>
      </c>
      <c r="K15" s="27"/>
      <c r="L15" s="27"/>
      <c r="M15" s="27"/>
      <c r="N15" s="135"/>
      <c r="O15" s="233"/>
      <c r="P15" s="369">
        <f t="shared" si="10"/>
        <v>68565.766119599997</v>
      </c>
      <c r="Q15" s="276">
        <f t="shared" si="1"/>
        <v>-85220.733380400008</v>
      </c>
      <c r="R15" s="45">
        <f t="shared" si="2"/>
        <v>-0.5541496402966114</v>
      </c>
      <c r="S15" s="276">
        <f t="shared" si="3"/>
        <v>-102848.64920037393</v>
      </c>
      <c r="T15" s="187">
        <f t="shared" si="4"/>
        <v>-0.60000000004894316</v>
      </c>
      <c r="U15" s="571">
        <f t="shared" si="11"/>
        <v>-102848.64920037393</v>
      </c>
      <c r="V15" s="45">
        <f t="shared" si="12"/>
        <v>-0.60000000004894316</v>
      </c>
      <c r="W15" s="222"/>
      <c r="X15" s="175"/>
      <c r="Y15" s="192">
        <f t="shared" si="5"/>
        <v>68565.766119599997</v>
      </c>
      <c r="Z15" s="276">
        <f t="shared" si="6"/>
        <v>-102848.64920037393</v>
      </c>
      <c r="AA15" s="45">
        <f t="shared" si="7"/>
        <v>-0.60000000004894316</v>
      </c>
      <c r="AB15" s="16"/>
      <c r="AC15" s="128"/>
      <c r="AD15" s="8"/>
      <c r="AE15" s="8"/>
      <c r="AF15" s="8"/>
      <c r="AG15" s="8"/>
      <c r="AH15" s="129">
        <f t="shared" si="8"/>
        <v>0</v>
      </c>
    </row>
    <row r="16" spans="1:34" ht="36" customHeight="1" outlineLevel="1" thickBot="1" x14ac:dyDescent="0.35">
      <c r="A16" s="95" t="s">
        <v>57</v>
      </c>
      <c r="B16" s="111" t="s">
        <v>59</v>
      </c>
      <c r="C16" s="204">
        <v>390188.24410000001</v>
      </c>
      <c r="D16" s="179">
        <v>432753.36639283318</v>
      </c>
      <c r="E16" s="242">
        <v>2869.7793000000001</v>
      </c>
      <c r="F16" s="242"/>
      <c r="G16" s="274">
        <f t="shared" si="9"/>
        <v>-377130.22070000001</v>
      </c>
      <c r="H16" s="12">
        <f t="shared" si="0"/>
        <v>-0.99244794921052637</v>
      </c>
      <c r="I16" s="242">
        <v>380000</v>
      </c>
      <c r="J16" s="695">
        <v>380000</v>
      </c>
      <c r="K16" s="17"/>
      <c r="L16" s="17"/>
      <c r="M16" s="17"/>
      <c r="N16" s="134"/>
      <c r="O16" s="234"/>
      <c r="P16" s="370">
        <f t="shared" si="10"/>
        <v>380000</v>
      </c>
      <c r="Q16" s="274">
        <f t="shared" si="1"/>
        <v>-10188.244100000011</v>
      </c>
      <c r="R16" s="12">
        <f t="shared" si="2"/>
        <v>-2.6111099588610132E-2</v>
      </c>
      <c r="S16" s="274">
        <f t="shared" si="3"/>
        <v>-52753.366392833181</v>
      </c>
      <c r="T16" s="33">
        <f t="shared" si="4"/>
        <v>-0.12190168925213196</v>
      </c>
      <c r="U16" s="570">
        <f t="shared" si="11"/>
        <v>-52753.366392833181</v>
      </c>
      <c r="V16" s="12">
        <f t="shared" si="12"/>
        <v>-0.12190168925213196</v>
      </c>
      <c r="W16" s="241" t="s">
        <v>321</v>
      </c>
      <c r="X16" s="179"/>
      <c r="Y16" s="181">
        <f t="shared" si="5"/>
        <v>380000</v>
      </c>
      <c r="Z16" s="295">
        <f t="shared" si="6"/>
        <v>-52753.366392833181</v>
      </c>
      <c r="AA16" s="47">
        <f t="shared" si="7"/>
        <v>-0.12190168925213196</v>
      </c>
      <c r="AB16" s="16"/>
      <c r="AC16" s="121">
        <v>90000</v>
      </c>
      <c r="AD16" s="11">
        <v>90000</v>
      </c>
      <c r="AE16" s="11">
        <v>75000</v>
      </c>
      <c r="AF16" s="11">
        <v>85000</v>
      </c>
      <c r="AG16" s="11">
        <v>40000</v>
      </c>
      <c r="AH16" s="119">
        <f t="shared" si="8"/>
        <v>380000</v>
      </c>
    </row>
    <row r="17" spans="1:37" ht="36" customHeight="1" thickBot="1" x14ac:dyDescent="0.35">
      <c r="A17" s="891" t="s">
        <v>200</v>
      </c>
      <c r="B17" s="902"/>
      <c r="C17" s="164">
        <f>SUM(C5:C16)</f>
        <v>6336927.4052999998</v>
      </c>
      <c r="D17" s="191">
        <f>SUM(D5:D16)</f>
        <v>6059419.9600712471</v>
      </c>
      <c r="E17" s="164">
        <f>SUM(E5:E16)</f>
        <v>24528.779300000002</v>
      </c>
      <c r="F17" s="208">
        <f>SUM(F5:F16)</f>
        <v>0</v>
      </c>
      <c r="G17" s="291">
        <f t="shared" si="9"/>
        <v>-4815269.962579201</v>
      </c>
      <c r="H17" s="292">
        <f t="shared" si="0"/>
        <v>-0.99493185964785058</v>
      </c>
      <c r="I17" s="215">
        <f>SUM(I5:I16)</f>
        <v>4839798.7418792006</v>
      </c>
      <c r="J17" s="550">
        <v>4839798.7418792006</v>
      </c>
      <c r="K17" s="7"/>
      <c r="L17" s="7"/>
      <c r="M17" s="7"/>
      <c r="N17" s="53"/>
      <c r="O17" s="215">
        <f>SUM(O5:O16)</f>
        <v>0</v>
      </c>
      <c r="P17" s="381">
        <f>I17-O17</f>
        <v>4839798.7418792006</v>
      </c>
      <c r="Q17" s="277">
        <f t="shared" si="1"/>
        <v>-1497128.6634207992</v>
      </c>
      <c r="R17" s="152">
        <f t="shared" si="2"/>
        <v>-0.23625466533964856</v>
      </c>
      <c r="S17" s="277">
        <f t="shared" si="3"/>
        <v>-1219621.2181920465</v>
      </c>
      <c r="T17" s="226">
        <f t="shared" si="4"/>
        <v>-0.20127689221555556</v>
      </c>
      <c r="U17" s="564">
        <f t="shared" si="11"/>
        <v>-1219621.2181920465</v>
      </c>
      <c r="V17" s="558">
        <f t="shared" si="12"/>
        <v>-0.20127689221555556</v>
      </c>
      <c r="W17" s="35"/>
      <c r="X17" s="165">
        <f>SUM(X5:X16)</f>
        <v>0</v>
      </c>
      <c r="Y17" s="165">
        <f t="shared" si="5"/>
        <v>4839798.7418792006</v>
      </c>
      <c r="Z17" s="291">
        <f t="shared" si="6"/>
        <v>-1219621.2181920465</v>
      </c>
      <c r="AA17" s="292">
        <f t="shared" si="7"/>
        <v>-0.20127689221555556</v>
      </c>
      <c r="AB17" s="4"/>
      <c r="AC17" s="28">
        <f>SUM(AC5:AC16)</f>
        <v>149159</v>
      </c>
      <c r="AD17" s="7">
        <f>SUM(AD5:AD16)</f>
        <v>153000</v>
      </c>
      <c r="AE17" s="7">
        <f t="shared" ref="AE17:AH17" si="13">SUM(AE5:AE16)</f>
        <v>136000</v>
      </c>
      <c r="AF17" s="7">
        <f t="shared" si="13"/>
        <v>153000</v>
      </c>
      <c r="AG17" s="7">
        <f t="shared" si="13"/>
        <v>79500</v>
      </c>
      <c r="AH17" s="29">
        <f t="shared" si="13"/>
        <v>670659</v>
      </c>
    </row>
    <row r="18" spans="1:37" ht="36" customHeight="1" outlineLevel="1" x14ac:dyDescent="0.3">
      <c r="A18" s="139" t="s">
        <v>49</v>
      </c>
      <c r="B18" s="36" t="s">
        <v>60</v>
      </c>
      <c r="C18" s="192">
        <v>325007.5809</v>
      </c>
      <c r="D18" s="205">
        <v>354017.99999999348</v>
      </c>
      <c r="E18" s="196">
        <v>53877.51</v>
      </c>
      <c r="F18" s="183">
        <v>1215.4000000000001</v>
      </c>
      <c r="G18" s="273">
        <f t="shared" si="9"/>
        <v>-246122.49</v>
      </c>
      <c r="H18" s="9">
        <f t="shared" si="0"/>
        <v>-0.82040829999999998</v>
      </c>
      <c r="I18" s="211">
        <v>300000</v>
      </c>
      <c r="J18" s="551">
        <v>300000</v>
      </c>
      <c r="K18" s="131"/>
      <c r="L18" s="8"/>
      <c r="M18" s="8"/>
      <c r="N18" s="153"/>
      <c r="O18" s="216">
        <f>40000+(4.2*14200)</f>
        <v>99640</v>
      </c>
      <c r="P18" s="374">
        <f t="shared" si="10"/>
        <v>200360</v>
      </c>
      <c r="Q18" s="273">
        <f t="shared" si="1"/>
        <v>-25007.580900000001</v>
      </c>
      <c r="R18" s="9">
        <f t="shared" si="2"/>
        <v>-7.6944607971142887E-2</v>
      </c>
      <c r="S18" s="273">
        <f t="shared" si="3"/>
        <v>-54017.999999993481</v>
      </c>
      <c r="T18" s="31">
        <f t="shared" si="4"/>
        <v>-0.15258546175616627</v>
      </c>
      <c r="U18" s="568">
        <f t="shared" si="11"/>
        <v>-153657.99999999348</v>
      </c>
      <c r="V18" s="9">
        <f t="shared" si="12"/>
        <v>-0.43404007705821823</v>
      </c>
      <c r="W18" s="166" t="s">
        <v>432</v>
      </c>
      <c r="X18" s="171"/>
      <c r="Y18" s="181">
        <f t="shared" si="5"/>
        <v>300000</v>
      </c>
      <c r="Z18" s="273">
        <f t="shared" si="6"/>
        <v>-54017.999999993481</v>
      </c>
      <c r="AA18" s="9">
        <f t="shared" si="7"/>
        <v>-0.15258546175616627</v>
      </c>
      <c r="AB18" s="16"/>
      <c r="AC18" s="128"/>
      <c r="AD18" s="131"/>
      <c r="AE18" s="131"/>
      <c r="AF18" s="131"/>
      <c r="AG18" s="52"/>
      <c r="AH18" s="129">
        <f t="shared" ref="AH18:AH38" si="14">SUM(AC18:AG18)</f>
        <v>0</v>
      </c>
    </row>
    <row r="19" spans="1:37" ht="36" customHeight="1" outlineLevel="1" x14ac:dyDescent="0.3">
      <c r="A19" s="140" t="s">
        <v>49</v>
      </c>
      <c r="B19" s="37" t="s">
        <v>61</v>
      </c>
      <c r="C19" s="181">
        <v>677292.62789999996</v>
      </c>
      <c r="D19" s="170">
        <v>1025582.8120631879</v>
      </c>
      <c r="E19" s="176">
        <v>0</v>
      </c>
      <c r="F19" s="161">
        <v>207151.94</v>
      </c>
      <c r="G19" s="230">
        <f t="shared" si="9"/>
        <v>-300000</v>
      </c>
      <c r="H19" s="10">
        <f t="shared" si="0"/>
        <v>-1</v>
      </c>
      <c r="I19" s="212">
        <v>300000</v>
      </c>
      <c r="J19" s="547">
        <v>300000</v>
      </c>
      <c r="K19" s="17"/>
      <c r="L19" s="3"/>
      <c r="M19" s="3"/>
      <c r="N19" s="133"/>
      <c r="O19" s="212"/>
      <c r="P19" s="366">
        <f t="shared" si="10"/>
        <v>300000</v>
      </c>
      <c r="Q19" s="230">
        <f t="shared" si="1"/>
        <v>-377292.62789999996</v>
      </c>
      <c r="R19" s="10">
        <f t="shared" si="2"/>
        <v>-0.55705999498300462</v>
      </c>
      <c r="S19" s="230">
        <f t="shared" si="3"/>
        <v>-725582.81206318794</v>
      </c>
      <c r="T19" s="32">
        <f t="shared" si="4"/>
        <v>-0.70748339727292886</v>
      </c>
      <c r="U19" s="569">
        <f t="shared" si="11"/>
        <v>-725582.81206318794</v>
      </c>
      <c r="V19" s="10">
        <f t="shared" si="12"/>
        <v>-0.70748339727292886</v>
      </c>
      <c r="W19" s="167" t="s">
        <v>322</v>
      </c>
      <c r="X19" s="172"/>
      <c r="Y19" s="181">
        <f t="shared" si="5"/>
        <v>300000</v>
      </c>
      <c r="Z19" s="230">
        <f t="shared" si="6"/>
        <v>-725582.81206318794</v>
      </c>
      <c r="AA19" s="10">
        <f t="shared" si="7"/>
        <v>-0.70748339727292886</v>
      </c>
      <c r="AB19" s="16"/>
      <c r="AC19" s="19"/>
      <c r="AD19" s="17"/>
      <c r="AE19" s="17"/>
      <c r="AF19" s="17"/>
      <c r="AG19" s="41"/>
      <c r="AH19" s="18">
        <f t="shared" si="14"/>
        <v>0</v>
      </c>
      <c r="AK19" s="126"/>
    </row>
    <row r="20" spans="1:37" ht="36" customHeight="1" outlineLevel="1" x14ac:dyDescent="0.3">
      <c r="A20" s="140" t="s">
        <v>203</v>
      </c>
      <c r="B20" s="37" t="s">
        <v>63</v>
      </c>
      <c r="C20" s="181">
        <v>0</v>
      </c>
      <c r="D20" s="170">
        <v>0</v>
      </c>
      <c r="E20" s="176"/>
      <c r="F20" s="161"/>
      <c r="G20" s="230">
        <f t="shared" si="9"/>
        <v>0</v>
      </c>
      <c r="H20" s="10" t="e">
        <f t="shared" si="0"/>
        <v>#DIV/0!</v>
      </c>
      <c r="I20" s="212"/>
      <c r="J20" s="547"/>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6101.0999000000002</v>
      </c>
      <c r="D21" s="170">
        <v>12280.017082601418</v>
      </c>
      <c r="E21" s="176"/>
      <c r="F21" s="161">
        <v>2318.9</v>
      </c>
      <c r="G21" s="230">
        <f t="shared" si="9"/>
        <v>-12280.017082601418</v>
      </c>
      <c r="H21" s="10">
        <f t="shared" si="0"/>
        <v>-1</v>
      </c>
      <c r="I21" s="212">
        <v>12280.017082601418</v>
      </c>
      <c r="J21" s="547">
        <v>12280.017082601418</v>
      </c>
      <c r="K21" s="17"/>
      <c r="L21" s="3"/>
      <c r="M21" s="3"/>
      <c r="N21" s="133"/>
      <c r="O21" s="212"/>
      <c r="P21" s="366">
        <f t="shared" si="10"/>
        <v>12280.017082601418</v>
      </c>
      <c r="Q21" s="230">
        <f t="shared" si="1"/>
        <v>6178.9171826014181</v>
      </c>
      <c r="R21" s="10">
        <f t="shared" si="2"/>
        <v>1.0127546317675304</v>
      </c>
      <c r="S21" s="230">
        <f t="shared" si="3"/>
        <v>0</v>
      </c>
      <c r="T21" s="32">
        <f t="shared" si="4"/>
        <v>0</v>
      </c>
      <c r="U21" s="569">
        <f t="shared" si="11"/>
        <v>0</v>
      </c>
      <c r="V21" s="10">
        <f t="shared" si="12"/>
        <v>0</v>
      </c>
      <c r="W21" s="167"/>
      <c r="X21" s="172"/>
      <c r="Y21" s="181">
        <f t="shared" si="5"/>
        <v>12280.017082601418</v>
      </c>
      <c r="Z21" s="230">
        <f t="shared" si="6"/>
        <v>0</v>
      </c>
      <c r="AA21" s="10">
        <f t="shared" si="7"/>
        <v>0</v>
      </c>
      <c r="AB21" s="16"/>
      <c r="AC21" s="19"/>
      <c r="AD21" s="17"/>
      <c r="AE21" s="17"/>
      <c r="AF21" s="17"/>
      <c r="AG21" s="41"/>
      <c r="AH21" s="18">
        <f t="shared" si="14"/>
        <v>0</v>
      </c>
    </row>
    <row r="22" spans="1:37" ht="36" customHeight="1" outlineLevel="1" x14ac:dyDescent="0.3">
      <c r="A22" s="140" t="s">
        <v>34</v>
      </c>
      <c r="B22" s="37" t="s">
        <v>65</v>
      </c>
      <c r="C22" s="181">
        <v>7219.5295999999998</v>
      </c>
      <c r="D22" s="170">
        <v>17313.192622950828</v>
      </c>
      <c r="E22" s="176">
        <v>1543</v>
      </c>
      <c r="F22" s="161"/>
      <c r="G22" s="230">
        <f t="shared" si="9"/>
        <v>-13457</v>
      </c>
      <c r="H22" s="10">
        <f t="shared" si="0"/>
        <v>-0.89713333333333334</v>
      </c>
      <c r="I22" s="212">
        <v>15000</v>
      </c>
      <c r="J22" s="547">
        <v>15000</v>
      </c>
      <c r="K22" s="19"/>
      <c r="L22" s="3"/>
      <c r="M22" s="3"/>
      <c r="N22" s="133"/>
      <c r="O22" s="212"/>
      <c r="P22" s="366">
        <f t="shared" si="10"/>
        <v>15000</v>
      </c>
      <c r="Q22" s="230">
        <f t="shared" si="1"/>
        <v>7780.4704000000002</v>
      </c>
      <c r="R22" s="10">
        <f t="shared" si="2"/>
        <v>1.0776976937666412</v>
      </c>
      <c r="S22" s="230">
        <f t="shared" si="3"/>
        <v>-2313.1926229508281</v>
      </c>
      <c r="T22" s="32">
        <f t="shared" si="4"/>
        <v>-0.13360866902643931</v>
      </c>
      <c r="U22" s="569">
        <f t="shared" si="11"/>
        <v>-2313.1926229508281</v>
      </c>
      <c r="V22" s="10">
        <f t="shared" si="12"/>
        <v>-0.13360866902643931</v>
      </c>
      <c r="W22" s="167" t="s">
        <v>323</v>
      </c>
      <c r="X22" s="172"/>
      <c r="Y22" s="181">
        <f t="shared" si="5"/>
        <v>15000</v>
      </c>
      <c r="Z22" s="230">
        <f t="shared" si="6"/>
        <v>-2313.1926229508281</v>
      </c>
      <c r="AA22" s="10">
        <f t="shared" si="7"/>
        <v>-0.13360866902643931</v>
      </c>
      <c r="AB22" s="16"/>
      <c r="AC22" s="19"/>
      <c r="AD22" s="17"/>
      <c r="AE22" s="17"/>
      <c r="AF22" s="17"/>
      <c r="AG22" s="41"/>
      <c r="AH22" s="18">
        <f t="shared" si="14"/>
        <v>0</v>
      </c>
    </row>
    <row r="23" spans="1:37" ht="36" customHeight="1" outlineLevel="1" x14ac:dyDescent="0.3">
      <c r="A23" s="37" t="s">
        <v>34</v>
      </c>
      <c r="B23" s="37" t="s">
        <v>66</v>
      </c>
      <c r="C23" s="181">
        <v>247981.2598</v>
      </c>
      <c r="D23" s="170">
        <v>451011.91083791852</v>
      </c>
      <c r="E23" s="176"/>
      <c r="F23" s="161">
        <v>75420</v>
      </c>
      <c r="G23" s="230">
        <f t="shared" si="9"/>
        <v>-250000</v>
      </c>
      <c r="H23" s="10">
        <f t="shared" si="0"/>
        <v>-1</v>
      </c>
      <c r="I23" s="212">
        <v>250000</v>
      </c>
      <c r="J23" s="547">
        <v>250000</v>
      </c>
      <c r="K23" s="19"/>
      <c r="L23" s="3"/>
      <c r="M23" s="3"/>
      <c r="N23" s="133"/>
      <c r="O23" s="212"/>
      <c r="P23" s="366">
        <f t="shared" si="10"/>
        <v>250000</v>
      </c>
      <c r="Q23" s="230">
        <f t="shared" si="1"/>
        <v>2018.7402000000002</v>
      </c>
      <c r="R23" s="10">
        <f t="shared" si="2"/>
        <v>8.1406966059780483E-3</v>
      </c>
      <c r="S23" s="230">
        <f t="shared" si="3"/>
        <v>-201011.91083791852</v>
      </c>
      <c r="T23" s="32">
        <f t="shared" si="4"/>
        <v>-0.44569091415893169</v>
      </c>
      <c r="U23" s="569">
        <f t="shared" si="11"/>
        <v>-201011.91083791852</v>
      </c>
      <c r="V23" s="10">
        <f t="shared" si="12"/>
        <v>-0.44569091415893169</v>
      </c>
      <c r="W23" s="167" t="s">
        <v>324</v>
      </c>
      <c r="X23" s="172"/>
      <c r="Y23" s="181">
        <f t="shared" si="5"/>
        <v>250000</v>
      </c>
      <c r="Z23" s="230">
        <f t="shared" si="6"/>
        <v>-201011.91083791852</v>
      </c>
      <c r="AA23" s="10">
        <f t="shared" si="7"/>
        <v>-0.44569091415893169</v>
      </c>
      <c r="AB23" s="16"/>
      <c r="AC23" s="19"/>
      <c r="AD23" s="17"/>
      <c r="AE23" s="17"/>
      <c r="AF23" s="17"/>
      <c r="AG23" s="41"/>
      <c r="AH23" s="18">
        <f t="shared" si="14"/>
        <v>0</v>
      </c>
    </row>
    <row r="24" spans="1:37" ht="36" customHeight="1" outlineLevel="1" thickBot="1" x14ac:dyDescent="0.35">
      <c r="A24" s="95" t="s">
        <v>34</v>
      </c>
      <c r="B24" s="95" t="s">
        <v>291</v>
      </c>
      <c r="C24" s="194">
        <v>0</v>
      </c>
      <c r="D24" s="185">
        <v>0</v>
      </c>
      <c r="E24" s="179"/>
      <c r="F24" s="242"/>
      <c r="G24" s="277">
        <f t="shared" si="9"/>
        <v>0</v>
      </c>
      <c r="H24" s="96" t="e">
        <f t="shared" si="0"/>
        <v>#DIV/0!</v>
      </c>
      <c r="I24" s="296">
        <v>0</v>
      </c>
      <c r="J24" s="552">
        <v>0</v>
      </c>
      <c r="K24" s="123"/>
      <c r="L24" s="697"/>
      <c r="M24" s="697"/>
      <c r="N24" s="698"/>
      <c r="O24" s="296"/>
      <c r="P24" s="372">
        <f t="shared" si="10"/>
        <v>0</v>
      </c>
      <c r="Q24" s="274">
        <f t="shared" si="1"/>
        <v>0</v>
      </c>
      <c r="R24" s="12" t="e">
        <f t="shared" si="2"/>
        <v>#DIV/0!</v>
      </c>
      <c r="S24" s="274">
        <f t="shared" si="3"/>
        <v>0</v>
      </c>
      <c r="T24" s="33" t="e">
        <f t="shared" si="4"/>
        <v>#DIV/0!</v>
      </c>
      <c r="U24" s="570">
        <f t="shared" si="11"/>
        <v>0</v>
      </c>
      <c r="V24" s="12" t="e">
        <f t="shared" si="12"/>
        <v>#DIV/0!</v>
      </c>
      <c r="W24" s="843"/>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36" t="s">
        <v>69</v>
      </c>
      <c r="B25" s="830" t="s">
        <v>70</v>
      </c>
      <c r="C25" s="714">
        <v>1051117.1856</v>
      </c>
      <c r="D25" s="192">
        <v>485628.68371478369</v>
      </c>
      <c r="E25" s="831">
        <v>93168.43</v>
      </c>
      <c r="F25" s="832">
        <v>21290.19</v>
      </c>
      <c r="G25" s="273">
        <f>E25-I25</f>
        <v>-172460.25371478003</v>
      </c>
      <c r="H25" s="9">
        <f>E25/I25-1</f>
        <v>-0.64925312772305865</v>
      </c>
      <c r="I25" s="831">
        <v>265628.68371478003</v>
      </c>
      <c r="J25" s="551">
        <v>265628.68371478003</v>
      </c>
      <c r="K25" s="131"/>
      <c r="L25" s="131"/>
      <c r="M25" s="131"/>
      <c r="N25" s="281"/>
      <c r="O25" s="383">
        <v>192409</v>
      </c>
      <c r="P25" s="383">
        <f t="shared" si="10"/>
        <v>73219.683714780025</v>
      </c>
      <c r="Q25" s="273">
        <f t="shared" si="1"/>
        <v>-785488.50188521994</v>
      </c>
      <c r="R25" s="9">
        <f t="shared" si="2"/>
        <v>-0.74728918206854966</v>
      </c>
      <c r="S25" s="273">
        <f t="shared" si="3"/>
        <v>-220000.00000000367</v>
      </c>
      <c r="T25" s="31">
        <f t="shared" si="4"/>
        <v>-0.45302101662761884</v>
      </c>
      <c r="U25" s="568">
        <f t="shared" si="11"/>
        <v>-412409.00000000367</v>
      </c>
      <c r="V25" s="9">
        <f t="shared" si="12"/>
        <v>-0.84922702021080998</v>
      </c>
      <c r="W25" s="166" t="s">
        <v>325</v>
      </c>
      <c r="X25" s="192"/>
      <c r="Y25" s="192">
        <f t="shared" si="5"/>
        <v>265628.68371478003</v>
      </c>
      <c r="Z25" s="273">
        <f t="shared" si="6"/>
        <v>-220000.00000000367</v>
      </c>
      <c r="AA25" s="9">
        <f t="shared" si="7"/>
        <v>-0.45302101662761884</v>
      </c>
      <c r="AB25" s="16"/>
      <c r="AC25" s="313"/>
      <c r="AD25" s="131"/>
      <c r="AE25" s="8"/>
      <c r="AF25" s="13"/>
      <c r="AG25" s="34"/>
      <c r="AH25" s="129">
        <f t="shared" si="14"/>
        <v>0</v>
      </c>
    </row>
    <row r="26" spans="1:37" ht="36" customHeight="1" outlineLevel="1" x14ac:dyDescent="0.3">
      <c r="A26" s="99" t="s">
        <v>52</v>
      </c>
      <c r="B26" s="826" t="s">
        <v>205</v>
      </c>
      <c r="C26" s="200">
        <v>4989159.5758999996</v>
      </c>
      <c r="D26" s="180">
        <v>6853934.24097363</v>
      </c>
      <c r="E26" s="237">
        <v>1863990.75</v>
      </c>
      <c r="F26" s="240">
        <v>1660387.66</v>
      </c>
      <c r="G26" s="276">
        <f t="shared" si="9"/>
        <v>-3704550.0668762699</v>
      </c>
      <c r="H26" s="45">
        <f t="shared" si="0"/>
        <v>-0.66526405905997743</v>
      </c>
      <c r="I26" s="218">
        <v>5568540.8168762699</v>
      </c>
      <c r="J26" s="546">
        <v>4768540.8168762671</v>
      </c>
      <c r="K26" s="17"/>
      <c r="L26" s="17"/>
      <c r="M26" s="17"/>
      <c r="N26" s="134"/>
      <c r="O26" s="218">
        <v>0</v>
      </c>
      <c r="P26" s="218">
        <f t="shared" si="10"/>
        <v>5568540.8168762699</v>
      </c>
      <c r="Q26" s="276">
        <f t="shared" si="1"/>
        <v>579381.24097627029</v>
      </c>
      <c r="R26" s="45">
        <f t="shared" si="2"/>
        <v>0.11612802360039876</v>
      </c>
      <c r="S26" s="276">
        <f t="shared" si="3"/>
        <v>-1285393.4240973601</v>
      </c>
      <c r="T26" s="187">
        <f t="shared" si="4"/>
        <v>-0.18754096244652108</v>
      </c>
      <c r="U26" s="571">
        <f t="shared" si="11"/>
        <v>-1285393.4240973601</v>
      </c>
      <c r="V26" s="45">
        <f t="shared" si="12"/>
        <v>-0.18754096244652108</v>
      </c>
      <c r="W26" s="222" t="s">
        <v>433</v>
      </c>
      <c r="X26" s="180"/>
      <c r="Y26" s="181">
        <f t="shared" si="5"/>
        <v>5568540.8168762699</v>
      </c>
      <c r="Z26" s="276">
        <f t="shared" si="6"/>
        <v>-1285393.4240973601</v>
      </c>
      <c r="AA26" s="45">
        <f t="shared" si="7"/>
        <v>-0.18754096244652108</v>
      </c>
      <c r="AB26" s="16"/>
      <c r="AC26" s="26"/>
      <c r="AD26" s="27"/>
      <c r="AE26" s="27"/>
      <c r="AF26" s="27"/>
      <c r="AG26" s="43"/>
      <c r="AH26" s="22">
        <f t="shared" si="14"/>
        <v>0</v>
      </c>
    </row>
    <row r="27" spans="1:37" ht="36" customHeight="1" outlineLevel="1" x14ac:dyDescent="0.3">
      <c r="A27" s="37" t="s">
        <v>52</v>
      </c>
      <c r="B27" s="825" t="s">
        <v>72</v>
      </c>
      <c r="C27" s="201">
        <v>1490616.4723</v>
      </c>
      <c r="D27" s="181">
        <v>986831.92996084131</v>
      </c>
      <c r="E27" s="181"/>
      <c r="F27" s="201">
        <v>252306.02</v>
      </c>
      <c r="G27" s="230">
        <f t="shared" si="9"/>
        <v>-1110849.77</v>
      </c>
      <c r="H27" s="10">
        <f t="shared" si="0"/>
        <v>-1</v>
      </c>
      <c r="I27" s="217">
        <v>1110849.77</v>
      </c>
      <c r="J27" s="547">
        <v>1110849.77</v>
      </c>
      <c r="K27" s="17"/>
      <c r="L27" s="17"/>
      <c r="M27" s="17"/>
      <c r="N27" s="134"/>
      <c r="O27" s="239"/>
      <c r="P27" s="239">
        <f t="shared" si="10"/>
        <v>1110849.77</v>
      </c>
      <c r="Q27" s="230">
        <f t="shared" si="1"/>
        <v>-379766.7023</v>
      </c>
      <c r="R27" s="10">
        <f t="shared" si="2"/>
        <v>-0.25477157227038116</v>
      </c>
      <c r="S27" s="230">
        <f t="shared" si="3"/>
        <v>124017.84003915871</v>
      </c>
      <c r="T27" s="32">
        <f t="shared" si="4"/>
        <v>0.12567270704757183</v>
      </c>
      <c r="U27" s="569">
        <f t="shared" si="11"/>
        <v>124017.84003915871</v>
      </c>
      <c r="V27" s="10">
        <f t="shared" si="12"/>
        <v>0.12567270704757183</v>
      </c>
      <c r="W27" s="222" t="s">
        <v>326</v>
      </c>
      <c r="X27" s="181"/>
      <c r="Y27" s="181">
        <f t="shared" si="5"/>
        <v>1110849.77</v>
      </c>
      <c r="Z27" s="230">
        <f t="shared" si="6"/>
        <v>124017.84003915871</v>
      </c>
      <c r="AA27" s="10">
        <f t="shared" si="7"/>
        <v>0.12567270704757183</v>
      </c>
      <c r="AB27" s="16"/>
      <c r="AC27" s="50"/>
      <c r="AD27" s="17"/>
      <c r="AE27" s="17"/>
      <c r="AF27" s="14"/>
      <c r="AG27" s="41"/>
      <c r="AH27" s="18">
        <f t="shared" si="14"/>
        <v>0</v>
      </c>
    </row>
    <row r="28" spans="1:37" ht="36" customHeight="1" outlineLevel="1" x14ac:dyDescent="0.3">
      <c r="A28" s="37" t="s">
        <v>52</v>
      </c>
      <c r="B28" s="825" t="s">
        <v>73</v>
      </c>
      <c r="C28" s="201">
        <v>1181.72</v>
      </c>
      <c r="D28" s="181">
        <v>13030.842857142856</v>
      </c>
      <c r="E28" s="181"/>
      <c r="F28" s="201"/>
      <c r="G28" s="230">
        <f t="shared" si="9"/>
        <v>-5065.1198999999997</v>
      </c>
      <c r="H28" s="10">
        <f t="shared" si="0"/>
        <v>-1</v>
      </c>
      <c r="I28" s="217">
        <v>5065.1198999999997</v>
      </c>
      <c r="J28" s="547">
        <v>5065.1198999999997</v>
      </c>
      <c r="K28" s="17"/>
      <c r="L28" s="17"/>
      <c r="M28" s="17"/>
      <c r="N28" s="134"/>
      <c r="O28" s="239"/>
      <c r="P28" s="239">
        <f t="shared" si="10"/>
        <v>5065.1198999999997</v>
      </c>
      <c r="Q28" s="230">
        <f t="shared" si="1"/>
        <v>3883.3998999999994</v>
      </c>
      <c r="R28" s="10">
        <f t="shared" si="2"/>
        <v>3.2862267711471409</v>
      </c>
      <c r="S28" s="230">
        <f t="shared" si="3"/>
        <v>-7965.7229571428561</v>
      </c>
      <c r="T28" s="32">
        <f t="shared" si="4"/>
        <v>-0.61129759943167805</v>
      </c>
      <c r="U28" s="569">
        <f t="shared" si="11"/>
        <v>-7965.7229571428561</v>
      </c>
      <c r="V28" s="10">
        <f t="shared" si="12"/>
        <v>-0.61129759943167805</v>
      </c>
      <c r="W28" s="167"/>
      <c r="X28" s="181"/>
      <c r="Y28" s="181">
        <f t="shared" si="5"/>
        <v>5065.1198999999997</v>
      </c>
      <c r="Z28" s="230">
        <f t="shared" si="6"/>
        <v>-7965.7229571428561</v>
      </c>
      <c r="AA28" s="10">
        <f t="shared" si="7"/>
        <v>-0.61129759943167805</v>
      </c>
      <c r="AB28" s="16"/>
      <c r="AC28" s="50"/>
      <c r="AD28" s="17"/>
      <c r="AE28" s="17"/>
      <c r="AF28" s="14"/>
      <c r="AG28" s="41"/>
      <c r="AH28" s="18">
        <f t="shared" si="14"/>
        <v>0</v>
      </c>
    </row>
    <row r="29" spans="1:37" ht="36" customHeight="1" outlineLevel="1" x14ac:dyDescent="0.3">
      <c r="A29" s="37" t="s">
        <v>52</v>
      </c>
      <c r="B29" s="825" t="s">
        <v>208</v>
      </c>
      <c r="C29" s="201">
        <v>437042.23940000002</v>
      </c>
      <c r="D29" s="181">
        <v>472091.88214210205</v>
      </c>
      <c r="E29" s="181"/>
      <c r="F29" s="201">
        <v>28167.69</v>
      </c>
      <c r="G29" s="230">
        <f>E29-I29</f>
        <v>-150000</v>
      </c>
      <c r="H29" s="10">
        <f>E29/I29-1</f>
        <v>-1</v>
      </c>
      <c r="I29" s="217">
        <v>150000</v>
      </c>
      <c r="J29" s="547">
        <v>150000</v>
      </c>
      <c r="K29" s="17"/>
      <c r="L29" s="17"/>
      <c r="M29" s="17"/>
      <c r="N29" s="134"/>
      <c r="O29" s="238"/>
      <c r="P29" s="238">
        <f t="shared" ref="P29:P34" si="15">I29-O29</f>
        <v>150000</v>
      </c>
      <c r="Q29" s="230">
        <f t="shared" ref="Q29:Q34" si="16">I29-C29</f>
        <v>-287042.23940000002</v>
      </c>
      <c r="R29" s="10">
        <f t="shared" ref="R29:R34" si="17">I29/C29-1</f>
        <v>-0.65678374656433725</v>
      </c>
      <c r="S29" s="230">
        <f t="shared" ref="S29:S34" si="18">I29-D29</f>
        <v>-322091.88214210205</v>
      </c>
      <c r="T29" s="32">
        <f t="shared" ref="T29:T34" si="19">I29/D29-1</f>
        <v>-0.68226524184364346</v>
      </c>
      <c r="U29" s="569">
        <f t="shared" si="11"/>
        <v>-322091.88214210205</v>
      </c>
      <c r="V29" s="10">
        <f t="shared" si="12"/>
        <v>-0.68226524184364346</v>
      </c>
      <c r="W29" s="167" t="s">
        <v>327</v>
      </c>
      <c r="X29" s="181"/>
      <c r="Y29" s="209">
        <f>I29+X29</f>
        <v>150000</v>
      </c>
      <c r="Z29" s="230">
        <f t="shared" si="6"/>
        <v>-322091.88214210205</v>
      </c>
      <c r="AA29" s="10">
        <f t="shared" si="7"/>
        <v>-0.68226524184364346</v>
      </c>
      <c r="AB29" s="16"/>
      <c r="AC29" s="50"/>
      <c r="AD29" s="17"/>
      <c r="AE29" s="17"/>
      <c r="AF29" s="17"/>
      <c r="AG29" s="17"/>
      <c r="AH29" s="18">
        <f t="shared" si="14"/>
        <v>0</v>
      </c>
    </row>
    <row r="30" spans="1:37" ht="36" customHeight="1" outlineLevel="1" x14ac:dyDescent="0.3">
      <c r="A30" s="44" t="s">
        <v>52</v>
      </c>
      <c r="B30" s="827" t="s">
        <v>75</v>
      </c>
      <c r="C30" s="202">
        <v>189954.5508</v>
      </c>
      <c r="D30" s="209">
        <v>227089.21937967913</v>
      </c>
      <c r="E30" s="209">
        <v>37828.5</v>
      </c>
      <c r="F30" s="852">
        <v>90451.61</v>
      </c>
      <c r="G30" s="230">
        <f>E30-I30</f>
        <v>-143842.8755037433</v>
      </c>
      <c r="H30" s="10">
        <f>E30/I30-1</f>
        <v>-0.79177512200197686</v>
      </c>
      <c r="I30" s="212">
        <v>181671.3755037433</v>
      </c>
      <c r="J30" s="547">
        <v>181671.3755037433</v>
      </c>
      <c r="K30" s="25"/>
      <c r="L30" s="25"/>
      <c r="M30" s="25"/>
      <c r="N30" s="138"/>
      <c r="O30" s="239"/>
      <c r="P30" s="239">
        <f t="shared" si="15"/>
        <v>181671.3755037433</v>
      </c>
      <c r="Q30" s="230">
        <f t="shared" si="16"/>
        <v>-8283.175296256697</v>
      </c>
      <c r="R30" s="10">
        <f t="shared" si="17"/>
        <v>-4.3606090306190781E-2</v>
      </c>
      <c r="S30" s="230">
        <f t="shared" si="18"/>
        <v>-45417.843875935825</v>
      </c>
      <c r="T30" s="32">
        <f t="shared" si="19"/>
        <v>-0.19999999999999996</v>
      </c>
      <c r="U30" s="569">
        <f t="shared" si="11"/>
        <v>-45417.843875935825</v>
      </c>
      <c r="V30" s="10">
        <f t="shared" si="12"/>
        <v>-0.19999999999999996</v>
      </c>
      <c r="W30" s="167" t="s">
        <v>328</v>
      </c>
      <c r="X30" s="202"/>
      <c r="Y30" s="181">
        <f>I30+X30</f>
        <v>181671.3755037433</v>
      </c>
      <c r="Z30" s="230">
        <f t="shared" si="6"/>
        <v>-45417.843875935825</v>
      </c>
      <c r="AA30" s="10">
        <f t="shared" si="7"/>
        <v>-0.19999999999999996</v>
      </c>
      <c r="AB30" s="16"/>
      <c r="AC30" s="120"/>
      <c r="AD30" s="25"/>
      <c r="AE30" s="25"/>
      <c r="AF30" s="25"/>
      <c r="AG30" s="25"/>
      <c r="AH30" s="125">
        <f t="shared" si="14"/>
        <v>0</v>
      </c>
    </row>
    <row r="31" spans="1:37" ht="36" customHeight="1" outlineLevel="1" x14ac:dyDescent="0.3">
      <c r="A31" s="37" t="s">
        <v>76</v>
      </c>
      <c r="B31" s="825" t="s">
        <v>77</v>
      </c>
      <c r="C31" s="201">
        <v>0</v>
      </c>
      <c r="D31" s="181">
        <v>161927.13804840142</v>
      </c>
      <c r="E31" s="181"/>
      <c r="F31" s="847">
        <v>76640.28</v>
      </c>
      <c r="G31" s="230">
        <f>E31-I31</f>
        <v>-129541.71043872114</v>
      </c>
      <c r="H31" s="10">
        <f>E31/I31-1</f>
        <v>-1</v>
      </c>
      <c r="I31" s="217">
        <v>129541.71043872114</v>
      </c>
      <c r="J31" s="547">
        <v>129541.71043872114</v>
      </c>
      <c r="K31" s="17"/>
      <c r="L31" s="17"/>
      <c r="M31" s="17"/>
      <c r="N31" s="134"/>
      <c r="O31" s="217"/>
      <c r="P31" s="217">
        <f t="shared" si="15"/>
        <v>129541.71043872114</v>
      </c>
      <c r="Q31" s="230">
        <f t="shared" si="16"/>
        <v>129541.71043872114</v>
      </c>
      <c r="R31" s="10" t="e">
        <f t="shared" si="17"/>
        <v>#DIV/0!</v>
      </c>
      <c r="S31" s="230">
        <f t="shared" si="18"/>
        <v>-32385.427609680279</v>
      </c>
      <c r="T31" s="32">
        <f t="shared" si="19"/>
        <v>-0.19999999999999996</v>
      </c>
      <c r="U31" s="569">
        <f t="shared" si="11"/>
        <v>-32385.427609680279</v>
      </c>
      <c r="V31" s="10">
        <f t="shared" si="12"/>
        <v>-0.19999999999999996</v>
      </c>
      <c r="W31" s="167" t="s">
        <v>328</v>
      </c>
      <c r="X31" s="181"/>
      <c r="Y31" s="181">
        <f>I31+X31</f>
        <v>129541.71043872114</v>
      </c>
      <c r="Z31" s="230">
        <f t="shared" si="6"/>
        <v>-32385.427609680279</v>
      </c>
      <c r="AA31" s="10">
        <f t="shared" si="7"/>
        <v>-0.19999999999999996</v>
      </c>
      <c r="AB31" s="16"/>
      <c r="AC31" s="50"/>
      <c r="AD31" s="17"/>
      <c r="AE31" s="17"/>
      <c r="AF31" s="17"/>
      <c r="AG31" s="17"/>
      <c r="AH31" s="18">
        <f t="shared" si="14"/>
        <v>0</v>
      </c>
    </row>
    <row r="32" spans="1:37" ht="36" customHeight="1" outlineLevel="1" thickBot="1" x14ac:dyDescent="0.35">
      <c r="A32" s="38" t="s">
        <v>52</v>
      </c>
      <c r="B32" s="833" t="s">
        <v>78</v>
      </c>
      <c r="C32" s="203"/>
      <c r="D32" s="193"/>
      <c r="E32" s="203"/>
      <c r="F32" s="203"/>
      <c r="G32" s="274"/>
      <c r="H32" s="12"/>
      <c r="I32" s="539"/>
      <c r="J32" s="547"/>
      <c r="K32" s="117"/>
      <c r="L32" s="117"/>
      <c r="M32" s="117"/>
      <c r="N32" s="136"/>
      <c r="O32" s="539"/>
      <c r="P32" s="539">
        <f t="shared" si="15"/>
        <v>0</v>
      </c>
      <c r="Q32" s="274">
        <f t="shared" si="16"/>
        <v>0</v>
      </c>
      <c r="R32" s="12" t="e">
        <f t="shared" si="17"/>
        <v>#DIV/0!</v>
      </c>
      <c r="S32" s="274">
        <f t="shared" si="18"/>
        <v>0</v>
      </c>
      <c r="T32" s="33" t="e">
        <f t="shared" si="19"/>
        <v>#DIV/0!</v>
      </c>
      <c r="U32" s="570">
        <f t="shared" ref="U32" si="20">P32-D32</f>
        <v>0</v>
      </c>
      <c r="V32" s="12" t="e">
        <f t="shared" ref="V32" si="21">P32/D32-1</f>
        <v>#DIV/0!</v>
      </c>
      <c r="W32" s="169"/>
      <c r="X32" s="193"/>
      <c r="Y32" s="193"/>
      <c r="Z32" s="274">
        <f t="shared" ref="Z32" si="22">Y32-D32</f>
        <v>0</v>
      </c>
      <c r="AA32" s="12" t="e">
        <f t="shared" ref="AA32" si="23">Y32/D32-1</f>
        <v>#DIV/0!</v>
      </c>
      <c r="AB32" s="16"/>
      <c r="AC32" s="828"/>
      <c r="AD32" s="123"/>
      <c r="AE32" s="123"/>
      <c r="AF32" s="829"/>
      <c r="AG32" s="124"/>
      <c r="AH32" s="122"/>
    </row>
    <row r="33" spans="1:34" ht="48" customHeight="1" outlineLevel="1" x14ac:dyDescent="0.3">
      <c r="A33" s="99" t="s">
        <v>57</v>
      </c>
      <c r="B33" s="112" t="s">
        <v>210</v>
      </c>
      <c r="C33" s="200">
        <v>147937.70269999999</v>
      </c>
      <c r="D33" s="180">
        <v>204770.06601412813</v>
      </c>
      <c r="E33" s="200"/>
      <c r="F33" s="180"/>
      <c r="G33" s="276">
        <f>E33-I33</f>
        <v>-300000</v>
      </c>
      <c r="H33" s="45">
        <f>E33/I33-1</f>
        <v>-1</v>
      </c>
      <c r="I33" s="218">
        <v>300000</v>
      </c>
      <c r="J33" s="551">
        <v>300000</v>
      </c>
      <c r="K33" s="27"/>
      <c r="L33" s="27"/>
      <c r="M33" s="27"/>
      <c r="N33" s="135"/>
      <c r="O33" s="218"/>
      <c r="P33" s="374">
        <f t="shared" si="15"/>
        <v>300000</v>
      </c>
      <c r="Q33" s="276">
        <f t="shared" si="16"/>
        <v>152062.29730000001</v>
      </c>
      <c r="R33" s="45">
        <f t="shared" si="17"/>
        <v>1.0278806181569831</v>
      </c>
      <c r="S33" s="276">
        <f t="shared" si="18"/>
        <v>95229.933985871874</v>
      </c>
      <c r="T33" s="187">
        <f t="shared" si="19"/>
        <v>0.46505788584988528</v>
      </c>
      <c r="U33" s="571">
        <f t="shared" si="11"/>
        <v>95229.933985871874</v>
      </c>
      <c r="V33" s="45">
        <f t="shared" si="12"/>
        <v>0.46505788584988528</v>
      </c>
      <c r="W33" s="222" t="s">
        <v>436</v>
      </c>
      <c r="X33" s="180"/>
      <c r="Y33" s="180">
        <f>I33+X33</f>
        <v>300000</v>
      </c>
      <c r="Z33" s="276">
        <f t="shared" si="6"/>
        <v>95229.933985871874</v>
      </c>
      <c r="AA33" s="45">
        <f t="shared" si="7"/>
        <v>0.46505788584988528</v>
      </c>
      <c r="AB33" s="16"/>
      <c r="AC33" s="101"/>
      <c r="AD33" s="27"/>
      <c r="AE33" s="27"/>
      <c r="AF33" s="48"/>
      <c r="AG33" s="43"/>
      <c r="AH33" s="22">
        <f t="shared" si="14"/>
        <v>0</v>
      </c>
    </row>
    <row r="34" spans="1:34" ht="36" customHeight="1" outlineLevel="1" x14ac:dyDescent="0.3">
      <c r="A34" s="37" t="s">
        <v>57</v>
      </c>
      <c r="B34" s="113" t="s">
        <v>212</v>
      </c>
      <c r="C34" s="201">
        <v>2385.7199000000001</v>
      </c>
      <c r="D34" s="181">
        <v>624.50049602930392</v>
      </c>
      <c r="E34" s="469"/>
      <c r="F34" s="181"/>
      <c r="G34" s="230">
        <f>E34-I34</f>
        <v>0</v>
      </c>
      <c r="H34" s="10" t="e">
        <f>E34/I34-1</f>
        <v>#DIV/0!</v>
      </c>
      <c r="I34" s="212">
        <v>0</v>
      </c>
      <c r="J34" s="547">
        <v>0</v>
      </c>
      <c r="K34" s="17"/>
      <c r="L34" s="17"/>
      <c r="M34" s="17"/>
      <c r="N34" s="134"/>
      <c r="O34" s="217"/>
      <c r="P34" s="377">
        <f t="shared" si="15"/>
        <v>0</v>
      </c>
      <c r="Q34" s="230">
        <f t="shared" si="16"/>
        <v>-2385.7199000000001</v>
      </c>
      <c r="R34" s="10">
        <f t="shared" si="17"/>
        <v>-1</v>
      </c>
      <c r="S34" s="230">
        <f t="shared" si="18"/>
        <v>-624.50049602930392</v>
      </c>
      <c r="T34" s="32">
        <f t="shared" si="19"/>
        <v>-1</v>
      </c>
      <c r="U34" s="569">
        <f t="shared" si="11"/>
        <v>-624.50049602930392</v>
      </c>
      <c r="V34" s="10">
        <f t="shared" si="12"/>
        <v>-1</v>
      </c>
      <c r="W34" s="167"/>
      <c r="X34" s="181"/>
      <c r="Y34" s="181">
        <f>I34+X34</f>
        <v>0</v>
      </c>
      <c r="Z34" s="230">
        <f t="shared" si="6"/>
        <v>-624.50049602930392</v>
      </c>
      <c r="AA34" s="10">
        <f t="shared" si="7"/>
        <v>-1</v>
      </c>
      <c r="AB34" s="16"/>
      <c r="AC34" s="50"/>
      <c r="AD34" s="17"/>
      <c r="AE34" s="17"/>
      <c r="AF34" s="14"/>
      <c r="AG34" s="41"/>
      <c r="AH34" s="18">
        <f t="shared" si="14"/>
        <v>0</v>
      </c>
    </row>
    <row r="35" spans="1:34" ht="36" customHeight="1" outlineLevel="1" x14ac:dyDescent="0.3">
      <c r="A35" s="37" t="s">
        <v>81</v>
      </c>
      <c r="B35" s="113" t="s">
        <v>82</v>
      </c>
      <c r="C35" s="201">
        <v>1018.1107</v>
      </c>
      <c r="D35" s="181">
        <v>1172.3443530555555</v>
      </c>
      <c r="E35" s="201"/>
      <c r="F35" s="181"/>
      <c r="G35" s="230">
        <f t="shared" si="9"/>
        <v>0</v>
      </c>
      <c r="H35" s="10" t="e">
        <f t="shared" si="0"/>
        <v>#DIV/0!</v>
      </c>
      <c r="I35" s="217">
        <v>0</v>
      </c>
      <c r="J35" s="547">
        <v>0</v>
      </c>
      <c r="K35" s="17"/>
      <c r="L35" s="17"/>
      <c r="M35" s="17"/>
      <c r="N35" s="134"/>
      <c r="O35" s="217"/>
      <c r="P35" s="377">
        <f t="shared" si="10"/>
        <v>0</v>
      </c>
      <c r="Q35" s="230">
        <f t="shared" si="1"/>
        <v>-1018.1107</v>
      </c>
      <c r="R35" s="10">
        <f t="shared" si="2"/>
        <v>-1</v>
      </c>
      <c r="S35" s="230">
        <f t="shared" si="3"/>
        <v>-1172.3443530555555</v>
      </c>
      <c r="T35" s="32">
        <f t="shared" si="4"/>
        <v>-1</v>
      </c>
      <c r="U35" s="569">
        <f t="shared" si="11"/>
        <v>-1172.3443530555555</v>
      </c>
      <c r="V35" s="10">
        <f t="shared" si="12"/>
        <v>-1</v>
      </c>
      <c r="W35" s="167"/>
      <c r="X35" s="181"/>
      <c r="Y35" s="181">
        <f t="shared" si="5"/>
        <v>0</v>
      </c>
      <c r="Z35" s="230">
        <f t="shared" si="6"/>
        <v>-1172.3443530555555</v>
      </c>
      <c r="AA35" s="10">
        <f t="shared" si="7"/>
        <v>-1</v>
      </c>
      <c r="AB35" s="16"/>
      <c r="AC35" s="50"/>
      <c r="AD35" s="17"/>
      <c r="AE35" s="17"/>
      <c r="AF35" s="14"/>
      <c r="AG35" s="41"/>
      <c r="AH35" s="18">
        <f t="shared" si="14"/>
        <v>0</v>
      </c>
    </row>
    <row r="36" spans="1:34" ht="36" customHeight="1" outlineLevel="1" x14ac:dyDescent="0.3">
      <c r="A36" s="37" t="s">
        <v>57</v>
      </c>
      <c r="B36" s="113" t="s">
        <v>83</v>
      </c>
      <c r="C36" s="201">
        <v>0</v>
      </c>
      <c r="D36" s="181">
        <v>0</v>
      </c>
      <c r="E36" s="201"/>
      <c r="F36" s="181"/>
      <c r="G36" s="230">
        <f t="shared" si="9"/>
        <v>0</v>
      </c>
      <c r="H36" s="10" t="e">
        <f t="shared" si="0"/>
        <v>#DIV/0!</v>
      </c>
      <c r="I36" s="217">
        <v>0</v>
      </c>
      <c r="J36" s="547">
        <v>0</v>
      </c>
      <c r="K36" s="17"/>
      <c r="L36" s="17"/>
      <c r="M36" s="17"/>
      <c r="N36" s="134"/>
      <c r="O36" s="217"/>
      <c r="P36" s="377">
        <f t="shared" si="10"/>
        <v>0</v>
      </c>
      <c r="Q36" s="230">
        <f t="shared" si="1"/>
        <v>0</v>
      </c>
      <c r="R36" s="10" t="e">
        <f t="shared" si="2"/>
        <v>#DIV/0!</v>
      </c>
      <c r="S36" s="230">
        <f t="shared" si="3"/>
        <v>0</v>
      </c>
      <c r="T36" s="32" t="e">
        <f t="shared" si="4"/>
        <v>#DIV/0!</v>
      </c>
      <c r="U36" s="569">
        <f t="shared" si="11"/>
        <v>0</v>
      </c>
      <c r="V36" s="10" t="e">
        <f t="shared" si="12"/>
        <v>#DIV/0!</v>
      </c>
      <c r="W36" s="290"/>
      <c r="X36" s="181"/>
      <c r="Y36" s="181">
        <f t="shared" si="5"/>
        <v>0</v>
      </c>
      <c r="Z36" s="230">
        <f t="shared" si="6"/>
        <v>0</v>
      </c>
      <c r="AA36" s="10" t="e">
        <f t="shared" si="7"/>
        <v>#DIV/0!</v>
      </c>
      <c r="AB36" s="16"/>
      <c r="AC36" s="19"/>
      <c r="AD36" s="17"/>
      <c r="AE36" s="17"/>
      <c r="AF36" s="17"/>
      <c r="AG36" s="41"/>
      <c r="AH36" s="18">
        <f t="shared" si="14"/>
        <v>0</v>
      </c>
    </row>
    <row r="37" spans="1:34" ht="36" customHeight="1" outlineLevel="1" x14ac:dyDescent="0.3">
      <c r="A37" s="37" t="s">
        <v>57</v>
      </c>
      <c r="B37" s="114" t="s">
        <v>213</v>
      </c>
      <c r="C37" s="207">
        <v>0</v>
      </c>
      <c r="D37" s="175">
        <v>128260.60438799995</v>
      </c>
      <c r="E37" s="207"/>
      <c r="F37" s="181"/>
      <c r="G37" s="230">
        <f t="shared" si="9"/>
        <v>-124922</v>
      </c>
      <c r="H37" s="10">
        <f t="shared" si="0"/>
        <v>-1</v>
      </c>
      <c r="I37" s="224">
        <v>124922</v>
      </c>
      <c r="J37" s="553">
        <v>124922</v>
      </c>
      <c r="K37" s="17"/>
      <c r="L37" s="17"/>
      <c r="M37" s="17"/>
      <c r="N37" s="134"/>
      <c r="O37" s="217"/>
      <c r="P37" s="377">
        <f t="shared" si="10"/>
        <v>124922</v>
      </c>
      <c r="Q37" s="230">
        <f t="shared" si="1"/>
        <v>124922</v>
      </c>
      <c r="R37" s="10" t="e">
        <f t="shared" si="2"/>
        <v>#DIV/0!</v>
      </c>
      <c r="S37" s="230">
        <f t="shared" si="3"/>
        <v>-3338.6043879999488</v>
      </c>
      <c r="T37" s="32">
        <f t="shared" si="4"/>
        <v>-2.6029850739673455E-2</v>
      </c>
      <c r="U37" s="569">
        <f t="shared" si="11"/>
        <v>-3338.6043879999488</v>
      </c>
      <c r="V37" s="10">
        <f t="shared" si="12"/>
        <v>-2.6029850739673455E-2</v>
      </c>
      <c r="W37" s="890" t="s">
        <v>435</v>
      </c>
      <c r="X37" s="182"/>
      <c r="Y37" s="181">
        <f t="shared" si="5"/>
        <v>124922</v>
      </c>
      <c r="Z37" s="230">
        <f t="shared" si="6"/>
        <v>-3338.6043879999488</v>
      </c>
      <c r="AA37" s="10">
        <f t="shared" si="7"/>
        <v>-2.6029850739673455E-2</v>
      </c>
      <c r="AB37" s="16"/>
      <c r="AC37" s="19"/>
      <c r="AD37" s="17"/>
      <c r="AE37" s="17"/>
      <c r="AF37" s="17"/>
      <c r="AG37" s="41"/>
      <c r="AH37" s="18">
        <f t="shared" si="14"/>
        <v>0</v>
      </c>
    </row>
    <row r="38" spans="1:34" ht="36" customHeight="1" outlineLevel="1" thickBot="1" x14ac:dyDescent="0.35">
      <c r="A38" s="38" t="s">
        <v>57</v>
      </c>
      <c r="B38" s="112" t="s">
        <v>85</v>
      </c>
      <c r="C38" s="200">
        <v>0</v>
      </c>
      <c r="D38" s="180">
        <v>0</v>
      </c>
      <c r="E38" s="200"/>
      <c r="F38" s="194"/>
      <c r="G38" s="230">
        <f t="shared" si="9"/>
        <v>0</v>
      </c>
      <c r="H38" s="10" t="e">
        <f t="shared" si="0"/>
        <v>#DIV/0!</v>
      </c>
      <c r="I38" s="218">
        <v>0</v>
      </c>
      <c r="J38" s="552">
        <v>0</v>
      </c>
      <c r="K38" s="17"/>
      <c r="L38" s="17"/>
      <c r="M38" s="17"/>
      <c r="N38" s="134"/>
      <c r="O38" s="218"/>
      <c r="P38" s="374">
        <f t="shared" si="10"/>
        <v>0</v>
      </c>
      <c r="Q38" s="230">
        <f t="shared" si="1"/>
        <v>0</v>
      </c>
      <c r="R38" s="10" t="e">
        <f t="shared" si="2"/>
        <v>#DIV/0!</v>
      </c>
      <c r="S38" s="230">
        <f t="shared" si="3"/>
        <v>0</v>
      </c>
      <c r="T38" s="32" t="e">
        <f t="shared" si="4"/>
        <v>#DIV/0!</v>
      </c>
      <c r="U38" s="572">
        <f t="shared" si="11"/>
        <v>0</v>
      </c>
      <c r="V38" s="12" t="e">
        <f t="shared" si="12"/>
        <v>#DIV/0!</v>
      </c>
      <c r="W38" s="222"/>
      <c r="X38" s="180"/>
      <c r="Y38" s="181">
        <f t="shared" ref="Y38:Y56" si="24">I38+X38</f>
        <v>0</v>
      </c>
      <c r="Z38" s="230">
        <f t="shared" ref="Z38:Z56" si="25">Y38-D38</f>
        <v>0</v>
      </c>
      <c r="AA38" s="10" t="e">
        <f t="shared" ref="AA38:AA56" si="26">Y38/D38-1</f>
        <v>#DIV/0!</v>
      </c>
      <c r="AB38" s="16"/>
      <c r="AC38" s="19"/>
      <c r="AD38" s="17"/>
      <c r="AE38" s="17"/>
      <c r="AF38" s="17"/>
      <c r="AG38" s="17"/>
      <c r="AH38" s="18">
        <f t="shared" si="14"/>
        <v>0</v>
      </c>
    </row>
    <row r="39" spans="1:34" ht="36" customHeight="1" thickBot="1" x14ac:dyDescent="0.35">
      <c r="A39" s="891" t="s">
        <v>214</v>
      </c>
      <c r="B39" s="892"/>
      <c r="C39" s="164">
        <f>SUM(C18:C38)</f>
        <v>9574015.3754000012</v>
      </c>
      <c r="D39" s="191">
        <f>SUM(D18:D38)</f>
        <v>11395567.384934446</v>
      </c>
      <c r="E39" s="164">
        <f>SUM(E18:E38)</f>
        <v>2050408.19</v>
      </c>
      <c r="F39" s="208">
        <f>SUM(F18:F38)</f>
        <v>2415349.6899999995</v>
      </c>
      <c r="G39" s="291">
        <f t="shared" si="9"/>
        <v>-6663091.3035161141</v>
      </c>
      <c r="H39" s="292">
        <f t="shared" si="0"/>
        <v>-0.76468602637485095</v>
      </c>
      <c r="I39" s="215">
        <f>SUM(I18:I38)</f>
        <v>8713499.4935161136</v>
      </c>
      <c r="J39" s="554">
        <v>7913499.4935161127</v>
      </c>
      <c r="K39" s="7"/>
      <c r="L39" s="7"/>
      <c r="M39" s="7"/>
      <c r="N39" s="53"/>
      <c r="O39" s="215">
        <f>SUM(O18:O38)</f>
        <v>292049</v>
      </c>
      <c r="P39" s="378">
        <f t="shared" si="10"/>
        <v>8421450.4935161136</v>
      </c>
      <c r="Q39" s="291">
        <f t="shared" si="1"/>
        <v>-860515.88188388757</v>
      </c>
      <c r="R39" s="292">
        <f t="shared" si="2"/>
        <v>-8.9880353032954607E-2</v>
      </c>
      <c r="S39" s="291">
        <f t="shared" si="3"/>
        <v>-2682067.8914183322</v>
      </c>
      <c r="T39" s="556">
        <f t="shared" si="4"/>
        <v>-0.23536062758614118</v>
      </c>
      <c r="U39" s="564">
        <f t="shared" si="11"/>
        <v>-2974116.8914183322</v>
      </c>
      <c r="V39" s="558">
        <f t="shared" si="12"/>
        <v>-0.26098892586518119</v>
      </c>
      <c r="W39" s="35"/>
      <c r="X39" s="165">
        <f>SUM(X18:X38)</f>
        <v>0</v>
      </c>
      <c r="Y39" s="163">
        <f t="shared" si="24"/>
        <v>8713499.4935161136</v>
      </c>
      <c r="Z39" s="291">
        <f t="shared" si="25"/>
        <v>-2682067.8914183322</v>
      </c>
      <c r="AA39" s="292">
        <f t="shared" si="26"/>
        <v>-0.23536062758614118</v>
      </c>
      <c r="AB39" s="4"/>
      <c r="AC39" s="28">
        <f t="shared" ref="AC39:AH39" si="27">SUM(AC18:AC38)</f>
        <v>0</v>
      </c>
      <c r="AD39" s="7">
        <f t="shared" si="27"/>
        <v>0</v>
      </c>
      <c r="AE39" s="7">
        <f t="shared" si="27"/>
        <v>0</v>
      </c>
      <c r="AF39" s="7">
        <f t="shared" si="27"/>
        <v>0</v>
      </c>
      <c r="AG39" s="7">
        <f t="shared" si="27"/>
        <v>0</v>
      </c>
      <c r="AH39" s="30">
        <f t="shared" si="27"/>
        <v>0</v>
      </c>
    </row>
    <row r="40" spans="1:34" ht="36" customHeight="1" thickBot="1" x14ac:dyDescent="0.35">
      <c r="A40" s="891" t="s">
        <v>215</v>
      </c>
      <c r="B40" s="892"/>
      <c r="C40" s="208">
        <f>SUM(C41:C54)</f>
        <v>260950.68060000002</v>
      </c>
      <c r="D40" s="164">
        <f>SUM(D41:D54)</f>
        <v>373200</v>
      </c>
      <c r="E40" s="164">
        <f>SUM(E41:E54)</f>
        <v>31355</v>
      </c>
      <c r="F40" s="208">
        <f>SUM(F41:F54)</f>
        <v>84934.03</v>
      </c>
      <c r="G40" s="291">
        <f t="shared" si="9"/>
        <v>-354972.08999999997</v>
      </c>
      <c r="H40" s="292">
        <f t="shared" si="0"/>
        <v>-0.91883820521102988</v>
      </c>
      <c r="I40" s="215">
        <f>SUM(I41:I54)</f>
        <v>386327.08999999997</v>
      </c>
      <c r="J40" s="554">
        <v>384182</v>
      </c>
      <c r="K40" s="227"/>
      <c r="L40" s="227"/>
      <c r="M40" s="227"/>
      <c r="N40" s="283"/>
      <c r="O40" s="215">
        <f>SUM(O41:O54)</f>
        <v>70</v>
      </c>
      <c r="P40" s="371">
        <f t="shared" si="10"/>
        <v>386257.08999999997</v>
      </c>
      <c r="Q40" s="277">
        <f t="shared" si="1"/>
        <v>125376.40939999995</v>
      </c>
      <c r="R40" s="152">
        <f t="shared" si="2"/>
        <v>0.4804601739751122</v>
      </c>
      <c r="S40" s="277">
        <f t="shared" si="3"/>
        <v>13127.089999999967</v>
      </c>
      <c r="T40" s="226">
        <f t="shared" si="4"/>
        <v>3.5174410503751252E-2</v>
      </c>
      <c r="U40" s="566">
        <f t="shared" si="11"/>
        <v>13057.089999999967</v>
      </c>
      <c r="V40" s="96">
        <f t="shared" si="12"/>
        <v>3.4986843515541155E-2</v>
      </c>
      <c r="W40" s="35"/>
      <c r="X40" s="165">
        <f>SUM(X41:X54)</f>
        <v>3000</v>
      </c>
      <c r="Y40" s="163">
        <f t="shared" si="24"/>
        <v>389327.08999999997</v>
      </c>
      <c r="Z40" s="277">
        <f t="shared" si="25"/>
        <v>16127.089999999967</v>
      </c>
      <c r="AA40" s="152">
        <f t="shared" si="26"/>
        <v>4.3212995712754498E-2</v>
      </c>
      <c r="AB40" s="4"/>
      <c r="AC40" s="28">
        <f t="shared" ref="AC40:AH40" si="28">SUM(AC41:AC54)</f>
        <v>0</v>
      </c>
      <c r="AD40" s="7">
        <f t="shared" si="28"/>
        <v>0</v>
      </c>
      <c r="AE40" s="7">
        <f t="shared" si="28"/>
        <v>0</v>
      </c>
      <c r="AF40" s="7">
        <f t="shared" si="28"/>
        <v>0</v>
      </c>
      <c r="AG40" s="7">
        <f t="shared" si="28"/>
        <v>0</v>
      </c>
      <c r="AH40" s="30">
        <f t="shared" si="28"/>
        <v>0</v>
      </c>
    </row>
    <row r="41" spans="1:34" ht="36" customHeight="1" outlineLevel="1" x14ac:dyDescent="0.3">
      <c r="A41" s="102" t="s">
        <v>69</v>
      </c>
      <c r="B41" s="188" t="s">
        <v>299</v>
      </c>
      <c r="C41" s="181">
        <v>1885.81</v>
      </c>
      <c r="D41" s="181">
        <v>1900</v>
      </c>
      <c r="E41" s="196"/>
      <c r="F41" s="160"/>
      <c r="G41" s="276">
        <f t="shared" si="9"/>
        <v>-1900</v>
      </c>
      <c r="H41" s="45">
        <f t="shared" si="0"/>
        <v>-1</v>
      </c>
      <c r="I41" s="217">
        <v>1900</v>
      </c>
      <c r="J41" s="547">
        <v>1900</v>
      </c>
      <c r="K41" s="244"/>
      <c r="L41" s="148"/>
      <c r="M41" s="148"/>
      <c r="N41" s="156"/>
      <c r="O41" s="218">
        <v>70</v>
      </c>
      <c r="P41" s="374">
        <f t="shared" si="10"/>
        <v>1830</v>
      </c>
      <c r="Q41" s="230">
        <f t="shared" si="1"/>
        <v>14.190000000000055</v>
      </c>
      <c r="R41" s="10">
        <f t="shared" si="2"/>
        <v>7.5246180686283637E-3</v>
      </c>
      <c r="S41" s="230">
        <f t="shared" si="3"/>
        <v>0</v>
      </c>
      <c r="T41" s="32">
        <f t="shared" si="4"/>
        <v>0</v>
      </c>
      <c r="U41" s="568">
        <f t="shared" si="11"/>
        <v>-70</v>
      </c>
      <c r="V41" s="9">
        <f t="shared" si="12"/>
        <v>-3.6842105263157898E-2</v>
      </c>
      <c r="W41" s="166"/>
      <c r="X41" s="171"/>
      <c r="Y41" s="181">
        <f t="shared" si="24"/>
        <v>1900</v>
      </c>
      <c r="Z41" s="230">
        <f t="shared" si="25"/>
        <v>0</v>
      </c>
      <c r="AA41" s="10">
        <f t="shared" si="26"/>
        <v>0</v>
      </c>
      <c r="AB41" s="16"/>
      <c r="AC41" s="128"/>
      <c r="AD41" s="131"/>
      <c r="AE41" s="131"/>
      <c r="AF41" s="131"/>
      <c r="AG41" s="52"/>
      <c r="AH41" s="129">
        <f t="shared" ref="AH41:AH54" si="29">SUM(AC41:AG41)</f>
        <v>0</v>
      </c>
    </row>
    <row r="42" spans="1:34" ht="36" customHeight="1" outlineLevel="1" x14ac:dyDescent="0.3">
      <c r="A42" s="103" t="s">
        <v>62</v>
      </c>
      <c r="B42" s="189" t="s">
        <v>87</v>
      </c>
      <c r="C42" s="181">
        <v>164129.18859999999</v>
      </c>
      <c r="D42" s="181">
        <v>175000</v>
      </c>
      <c r="E42" s="176"/>
      <c r="F42" s="161">
        <v>37050</v>
      </c>
      <c r="G42" s="230">
        <f t="shared" si="9"/>
        <v>-100000</v>
      </c>
      <c r="H42" s="10">
        <f t="shared" si="0"/>
        <v>-1</v>
      </c>
      <c r="I42" s="217">
        <v>100000</v>
      </c>
      <c r="J42" s="547">
        <v>100000</v>
      </c>
      <c r="K42" s="151"/>
      <c r="L42" s="149"/>
      <c r="M42" s="149"/>
      <c r="N42" s="157"/>
      <c r="O42" s="217"/>
      <c r="P42" s="377">
        <f t="shared" si="10"/>
        <v>100000</v>
      </c>
      <c r="Q42" s="230">
        <f t="shared" si="1"/>
        <v>-64129.188599999994</v>
      </c>
      <c r="R42" s="10">
        <f t="shared" si="2"/>
        <v>-0.39072385080931304</v>
      </c>
      <c r="S42" s="230">
        <f t="shared" si="3"/>
        <v>-75000</v>
      </c>
      <c r="T42" s="32">
        <f t="shared" si="4"/>
        <v>-0.4285714285714286</v>
      </c>
      <c r="U42" s="569">
        <f t="shared" si="11"/>
        <v>-75000</v>
      </c>
      <c r="V42" s="10">
        <f t="shared" si="12"/>
        <v>-0.4285714285714286</v>
      </c>
      <c r="W42" s="167" t="s">
        <v>329</v>
      </c>
      <c r="X42" s="172"/>
      <c r="Y42" s="181">
        <f t="shared" si="24"/>
        <v>100000</v>
      </c>
      <c r="Z42" s="230">
        <f t="shared" si="25"/>
        <v>-75000</v>
      </c>
      <c r="AA42" s="10">
        <f t="shared" si="26"/>
        <v>-0.4285714285714286</v>
      </c>
      <c r="AB42" s="16"/>
      <c r="AC42" s="19"/>
      <c r="AD42" s="17"/>
      <c r="AE42" s="17"/>
      <c r="AF42" s="17"/>
      <c r="AG42" s="41"/>
      <c r="AH42" s="18">
        <f t="shared" si="29"/>
        <v>0</v>
      </c>
    </row>
    <row r="43" spans="1:34" ht="36" customHeight="1" outlineLevel="1" x14ac:dyDescent="0.3">
      <c r="A43" s="103" t="s">
        <v>88</v>
      </c>
      <c r="B43" s="189" t="s">
        <v>89</v>
      </c>
      <c r="C43" s="181">
        <v>6870.9688999999998</v>
      </c>
      <c r="D43" s="181">
        <v>7300</v>
      </c>
      <c r="E43" s="176"/>
      <c r="F43" s="161">
        <v>5025</v>
      </c>
      <c r="G43" s="230">
        <f t="shared" si="9"/>
        <v>-5025</v>
      </c>
      <c r="H43" s="10">
        <f t="shared" si="0"/>
        <v>-1</v>
      </c>
      <c r="I43" s="217">
        <v>5025</v>
      </c>
      <c r="J43" s="547">
        <v>3500</v>
      </c>
      <c r="K43" s="151"/>
      <c r="L43" s="149"/>
      <c r="M43" s="149"/>
      <c r="N43" s="157"/>
      <c r="O43" s="217"/>
      <c r="P43" s="377">
        <f t="shared" si="10"/>
        <v>5025</v>
      </c>
      <c r="Q43" s="230">
        <f t="shared" si="1"/>
        <v>-1845.9688999999998</v>
      </c>
      <c r="R43" s="10">
        <f t="shared" si="2"/>
        <v>-0.26866209509404126</v>
      </c>
      <c r="S43" s="230">
        <f t="shared" si="3"/>
        <v>-2275</v>
      </c>
      <c r="T43" s="32">
        <f t="shared" si="4"/>
        <v>-0.31164383561643838</v>
      </c>
      <c r="U43" s="569">
        <f t="shared" si="11"/>
        <v>-2275</v>
      </c>
      <c r="V43" s="10">
        <f t="shared" si="12"/>
        <v>-0.31164383561643838</v>
      </c>
      <c r="W43" s="167" t="s">
        <v>330</v>
      </c>
      <c r="X43" s="172"/>
      <c r="Y43" s="181">
        <f t="shared" si="24"/>
        <v>5025</v>
      </c>
      <c r="Z43" s="230">
        <f t="shared" si="25"/>
        <v>-2275</v>
      </c>
      <c r="AA43" s="10">
        <f t="shared" si="26"/>
        <v>-0.31164383561643838</v>
      </c>
      <c r="AB43" s="16"/>
      <c r="AC43" s="19"/>
      <c r="AD43" s="17"/>
      <c r="AE43" s="17"/>
      <c r="AF43" s="17"/>
      <c r="AG43" s="41"/>
      <c r="AH43" s="18">
        <f t="shared" si="29"/>
        <v>0</v>
      </c>
    </row>
    <row r="44" spans="1:34" ht="36" customHeight="1" outlineLevel="1" x14ac:dyDescent="0.3">
      <c r="A44" s="103" t="s">
        <v>46</v>
      </c>
      <c r="B44" s="189" t="s">
        <v>90</v>
      </c>
      <c r="C44" s="181">
        <v>0</v>
      </c>
      <c r="D44" s="181">
        <v>0</v>
      </c>
      <c r="E44" s="176"/>
      <c r="F44" s="161"/>
      <c r="G44" s="230">
        <f t="shared" si="9"/>
        <v>0</v>
      </c>
      <c r="H44" s="10" t="e">
        <f t="shared" si="0"/>
        <v>#DIV/0!</v>
      </c>
      <c r="I44" s="181">
        <v>0</v>
      </c>
      <c r="J44" s="555">
        <v>0</v>
      </c>
      <c r="K44" s="223"/>
      <c r="L44" s="149"/>
      <c r="M44" s="149"/>
      <c r="N44" s="157"/>
      <c r="O44" s="181"/>
      <c r="P44" s="201">
        <f t="shared" si="10"/>
        <v>0</v>
      </c>
      <c r="Q44" s="230">
        <f t="shared" si="1"/>
        <v>0</v>
      </c>
      <c r="R44" s="10" t="e">
        <f t="shared" si="2"/>
        <v>#DIV/0!</v>
      </c>
      <c r="S44" s="230">
        <f t="shared" ref="S44:S49" si="30">I44-D44</f>
        <v>0</v>
      </c>
      <c r="T44" s="32" t="e">
        <f t="shared" ref="T44:T49" si="31">I44/D44-1</f>
        <v>#DIV/0!</v>
      </c>
      <c r="U44" s="569">
        <f t="shared" ref="U44:U49" si="32">P44-D44</f>
        <v>0</v>
      </c>
      <c r="V44" s="10" t="e">
        <f t="shared" ref="V44:V49" si="33">P44/D44-1</f>
        <v>#DIV/0!</v>
      </c>
      <c r="W44" s="246"/>
      <c r="X44" s="181"/>
      <c r="Y44" s="181">
        <f t="shared" si="24"/>
        <v>0</v>
      </c>
      <c r="Z44" s="230">
        <f t="shared" si="25"/>
        <v>0</v>
      </c>
      <c r="AA44" s="10" t="e">
        <f t="shared" si="26"/>
        <v>#DIV/0!</v>
      </c>
      <c r="AB44" s="100"/>
      <c r="AC44" s="19"/>
      <c r="AD44" s="17"/>
      <c r="AE44" s="41"/>
      <c r="AF44" s="17"/>
      <c r="AG44" s="231"/>
      <c r="AH44" s="94">
        <f t="shared" si="29"/>
        <v>0</v>
      </c>
    </row>
    <row r="45" spans="1:34" ht="36" customHeight="1" outlineLevel="1" x14ac:dyDescent="0.3">
      <c r="A45" s="103" t="s">
        <v>46</v>
      </c>
      <c r="B45" s="189" t="s">
        <v>91</v>
      </c>
      <c r="C45" s="181">
        <v>36050.210800000001</v>
      </c>
      <c r="D45" s="181">
        <v>37000</v>
      </c>
      <c r="E45" s="176"/>
      <c r="F45" s="161">
        <v>11468.94</v>
      </c>
      <c r="G45" s="230">
        <f t="shared" si="9"/>
        <v>-15000</v>
      </c>
      <c r="H45" s="10">
        <f t="shared" si="0"/>
        <v>-1</v>
      </c>
      <c r="I45" s="217">
        <v>15000</v>
      </c>
      <c r="J45" s="547">
        <v>15000</v>
      </c>
      <c r="K45" s="151"/>
      <c r="L45" s="149"/>
      <c r="M45" s="149"/>
      <c r="N45" s="157"/>
      <c r="O45" s="217"/>
      <c r="P45" s="377">
        <f t="shared" si="10"/>
        <v>15000</v>
      </c>
      <c r="Q45" s="230">
        <f t="shared" si="1"/>
        <v>-21050.210800000001</v>
      </c>
      <c r="R45" s="10">
        <f t="shared" si="2"/>
        <v>-0.5839136674340889</v>
      </c>
      <c r="S45" s="230">
        <f t="shared" si="30"/>
        <v>-22000</v>
      </c>
      <c r="T45" s="32">
        <f t="shared" si="31"/>
        <v>-0.59459459459459452</v>
      </c>
      <c r="U45" s="569">
        <f t="shared" si="32"/>
        <v>-22000</v>
      </c>
      <c r="V45" s="10">
        <f t="shared" si="33"/>
        <v>-0.59459459459459452</v>
      </c>
      <c r="W45" s="167"/>
      <c r="X45" s="172"/>
      <c r="Y45" s="181">
        <f t="shared" si="24"/>
        <v>15000</v>
      </c>
      <c r="Z45" s="230">
        <f t="shared" si="25"/>
        <v>-22000</v>
      </c>
      <c r="AA45" s="10">
        <f t="shared" si="26"/>
        <v>-0.59459459459459452</v>
      </c>
      <c r="AB45" s="16"/>
      <c r="AC45" s="19"/>
      <c r="AD45" s="17"/>
      <c r="AE45" s="17"/>
      <c r="AF45" s="27"/>
      <c r="AG45" s="43"/>
      <c r="AH45" s="18">
        <f t="shared" si="29"/>
        <v>0</v>
      </c>
    </row>
    <row r="46" spans="1:34" ht="36" customHeight="1" outlineLevel="1" x14ac:dyDescent="0.3">
      <c r="A46" s="103" t="s">
        <v>46</v>
      </c>
      <c r="B46" s="189" t="s">
        <v>92</v>
      </c>
      <c r="C46" s="181">
        <v>1953.3605</v>
      </c>
      <c r="D46" s="181">
        <v>2000</v>
      </c>
      <c r="E46" s="176"/>
      <c r="F46" s="161"/>
      <c r="G46" s="230">
        <f t="shared" si="9"/>
        <v>-1500</v>
      </c>
      <c r="H46" s="10">
        <f t="shared" si="0"/>
        <v>-1</v>
      </c>
      <c r="I46" s="217">
        <v>1500</v>
      </c>
      <c r="J46" s="547">
        <v>2000</v>
      </c>
      <c r="K46" s="151"/>
      <c r="L46" s="149"/>
      <c r="M46" s="149"/>
      <c r="N46" s="157"/>
      <c r="O46" s="217"/>
      <c r="P46" s="377">
        <f t="shared" si="10"/>
        <v>1500</v>
      </c>
      <c r="Q46" s="230">
        <f t="shared" si="1"/>
        <v>-453.3605</v>
      </c>
      <c r="R46" s="10">
        <f t="shared" si="2"/>
        <v>-0.23209259120372305</v>
      </c>
      <c r="S46" s="230">
        <f t="shared" si="30"/>
        <v>-500</v>
      </c>
      <c r="T46" s="32">
        <f t="shared" si="31"/>
        <v>-0.25</v>
      </c>
      <c r="U46" s="569">
        <f t="shared" si="32"/>
        <v>-500</v>
      </c>
      <c r="V46" s="10">
        <f t="shared" si="33"/>
        <v>-0.25</v>
      </c>
      <c r="W46" s="167"/>
      <c r="X46" s="172"/>
      <c r="Y46" s="181">
        <f t="shared" si="24"/>
        <v>1500</v>
      </c>
      <c r="Z46" s="230">
        <f t="shared" si="25"/>
        <v>-500</v>
      </c>
      <c r="AA46" s="10">
        <f t="shared" si="26"/>
        <v>-0.25</v>
      </c>
      <c r="AB46" s="16"/>
      <c r="AC46" s="19"/>
      <c r="AD46" s="17"/>
      <c r="AE46" s="17"/>
      <c r="AF46" s="17"/>
      <c r="AG46" s="41"/>
      <c r="AH46" s="18">
        <f t="shared" si="29"/>
        <v>0</v>
      </c>
    </row>
    <row r="47" spans="1:34" ht="36" customHeight="1" outlineLevel="1" x14ac:dyDescent="0.3">
      <c r="A47" s="103" t="s">
        <v>93</v>
      </c>
      <c r="B47" s="189" t="s">
        <v>94</v>
      </c>
      <c r="C47" s="181">
        <v>0</v>
      </c>
      <c r="D47" s="181">
        <v>10000</v>
      </c>
      <c r="E47" s="176"/>
      <c r="F47" s="161">
        <v>8989</v>
      </c>
      <c r="G47" s="230">
        <f t="shared" si="9"/>
        <v>-8989</v>
      </c>
      <c r="H47" s="10">
        <f t="shared" si="0"/>
        <v>-1</v>
      </c>
      <c r="I47" s="217">
        <v>8989</v>
      </c>
      <c r="J47" s="547">
        <v>7282</v>
      </c>
      <c r="K47" s="151"/>
      <c r="L47" s="149"/>
      <c r="M47" s="149"/>
      <c r="N47" s="157"/>
      <c r="O47" s="217"/>
      <c r="P47" s="377">
        <f t="shared" si="10"/>
        <v>8989</v>
      </c>
      <c r="Q47" s="230">
        <f t="shared" si="1"/>
        <v>8989</v>
      </c>
      <c r="R47" s="10" t="e">
        <f t="shared" si="2"/>
        <v>#DIV/0!</v>
      </c>
      <c r="S47" s="230">
        <f t="shared" si="30"/>
        <v>-1011</v>
      </c>
      <c r="T47" s="32">
        <f t="shared" si="31"/>
        <v>-0.10109999999999997</v>
      </c>
      <c r="U47" s="569">
        <f t="shared" si="32"/>
        <v>-1011</v>
      </c>
      <c r="V47" s="10">
        <f t="shared" si="33"/>
        <v>-0.10109999999999997</v>
      </c>
      <c r="W47" s="167" t="s">
        <v>331</v>
      </c>
      <c r="X47" s="172">
        <v>3000</v>
      </c>
      <c r="Y47" s="181">
        <f t="shared" si="24"/>
        <v>11989</v>
      </c>
      <c r="Z47" s="230">
        <f t="shared" si="25"/>
        <v>1989</v>
      </c>
      <c r="AA47" s="10">
        <f t="shared" si="26"/>
        <v>0.19890000000000008</v>
      </c>
      <c r="AB47" s="16"/>
      <c r="AC47" s="19"/>
      <c r="AD47" s="17"/>
      <c r="AE47" s="17"/>
      <c r="AF47" s="17"/>
      <c r="AG47" s="41"/>
      <c r="AH47" s="18">
        <f t="shared" si="29"/>
        <v>0</v>
      </c>
    </row>
    <row r="48" spans="1:34" ht="36" customHeight="1" outlineLevel="1" x14ac:dyDescent="0.3">
      <c r="A48" s="103" t="s">
        <v>95</v>
      </c>
      <c r="B48" s="189" t="s">
        <v>96</v>
      </c>
      <c r="C48" s="181">
        <v>0</v>
      </c>
      <c r="D48" s="181">
        <v>0</v>
      </c>
      <c r="E48" s="176"/>
      <c r="F48" s="161"/>
      <c r="G48" s="230">
        <f t="shared" si="9"/>
        <v>0</v>
      </c>
      <c r="H48" s="10" t="e">
        <f t="shared" si="0"/>
        <v>#DIV/0!</v>
      </c>
      <c r="I48" s="217">
        <v>0</v>
      </c>
      <c r="J48" s="547">
        <v>0</v>
      </c>
      <c r="K48" s="151"/>
      <c r="L48" s="149"/>
      <c r="M48" s="149"/>
      <c r="N48" s="157"/>
      <c r="O48" s="217"/>
      <c r="P48" s="377">
        <f t="shared" si="10"/>
        <v>0</v>
      </c>
      <c r="Q48" s="230">
        <f t="shared" si="1"/>
        <v>0</v>
      </c>
      <c r="R48" s="10" t="e">
        <f t="shared" si="2"/>
        <v>#DIV/0!</v>
      </c>
      <c r="S48" s="230">
        <f t="shared" si="30"/>
        <v>0</v>
      </c>
      <c r="T48" s="32" t="e">
        <f t="shared" si="31"/>
        <v>#DIV/0!</v>
      </c>
      <c r="U48" s="569">
        <f t="shared" si="32"/>
        <v>0</v>
      </c>
      <c r="V48" s="10" t="e">
        <f t="shared" si="33"/>
        <v>#DIV/0!</v>
      </c>
      <c r="W48" s="167"/>
      <c r="X48" s="172"/>
      <c r="Y48" s="181">
        <f t="shared" si="24"/>
        <v>0</v>
      </c>
      <c r="Z48" s="230">
        <f t="shared" si="25"/>
        <v>0</v>
      </c>
      <c r="AA48" s="10" t="e">
        <f t="shared" si="26"/>
        <v>#DIV/0!</v>
      </c>
      <c r="AB48" s="16"/>
      <c r="AC48" s="19"/>
      <c r="AD48" s="17"/>
      <c r="AE48" s="17"/>
      <c r="AF48" s="17"/>
      <c r="AG48" s="41"/>
      <c r="AH48" s="18">
        <f t="shared" si="29"/>
        <v>0</v>
      </c>
    </row>
    <row r="49" spans="1:34" ht="36" customHeight="1" outlineLevel="1" x14ac:dyDescent="0.3">
      <c r="A49" s="103" t="s">
        <v>52</v>
      </c>
      <c r="B49" s="189" t="s">
        <v>218</v>
      </c>
      <c r="C49" s="181">
        <v>13477.8701</v>
      </c>
      <c r="D49" s="181">
        <v>18000</v>
      </c>
      <c r="E49" s="176">
        <v>0</v>
      </c>
      <c r="F49" s="161">
        <v>9413.09</v>
      </c>
      <c r="G49" s="230">
        <f t="shared" si="9"/>
        <v>-9413.09</v>
      </c>
      <c r="H49" s="10">
        <f t="shared" si="0"/>
        <v>-1</v>
      </c>
      <c r="I49" s="217">
        <v>9413.09</v>
      </c>
      <c r="J49" s="547">
        <v>10000</v>
      </c>
      <c r="K49" s="151"/>
      <c r="L49" s="149"/>
      <c r="M49" s="149"/>
      <c r="N49" s="157"/>
      <c r="O49" s="217"/>
      <c r="P49" s="377">
        <f t="shared" si="10"/>
        <v>9413.09</v>
      </c>
      <c r="Q49" s="230">
        <f t="shared" si="1"/>
        <v>-4064.7800999999999</v>
      </c>
      <c r="R49" s="10">
        <f t="shared" si="2"/>
        <v>-0.30158920288154434</v>
      </c>
      <c r="S49" s="230">
        <f t="shared" si="30"/>
        <v>-8586.91</v>
      </c>
      <c r="T49" s="32">
        <f t="shared" si="31"/>
        <v>-0.47705055555555553</v>
      </c>
      <c r="U49" s="569">
        <f t="shared" si="32"/>
        <v>-8586.91</v>
      </c>
      <c r="V49" s="10">
        <f t="shared" si="33"/>
        <v>-0.47705055555555553</v>
      </c>
      <c r="W49" s="167"/>
      <c r="X49" s="172"/>
      <c r="Y49" s="181">
        <f t="shared" si="24"/>
        <v>9413.09</v>
      </c>
      <c r="Z49" s="230">
        <f t="shared" si="25"/>
        <v>-8586.91</v>
      </c>
      <c r="AA49" s="10">
        <f t="shared" si="26"/>
        <v>-0.47705055555555553</v>
      </c>
      <c r="AB49" s="16"/>
      <c r="AC49" s="19"/>
      <c r="AD49" s="17"/>
      <c r="AE49" s="17"/>
      <c r="AF49" s="17"/>
      <c r="AG49" s="41"/>
      <c r="AH49" s="18">
        <f t="shared" si="29"/>
        <v>0</v>
      </c>
    </row>
    <row r="50" spans="1:34" ht="36" customHeight="1" outlineLevel="1" x14ac:dyDescent="0.3">
      <c r="A50" s="103" t="s">
        <v>52</v>
      </c>
      <c r="B50" s="189" t="s">
        <v>98</v>
      </c>
      <c r="C50" s="181">
        <v>0</v>
      </c>
      <c r="D50" s="181">
        <v>70000</v>
      </c>
      <c r="E50" s="181">
        <v>0</v>
      </c>
      <c r="F50" s="201">
        <v>0</v>
      </c>
      <c r="G50" s="230">
        <f t="shared" si="9"/>
        <v>-170000</v>
      </c>
      <c r="H50" s="10">
        <f t="shared" si="0"/>
        <v>-1</v>
      </c>
      <c r="I50" s="217">
        <v>170000</v>
      </c>
      <c r="J50" s="547">
        <v>170000</v>
      </c>
      <c r="K50" s="151"/>
      <c r="L50" s="151"/>
      <c r="M50" s="151"/>
      <c r="N50" s="158"/>
      <c r="O50" s="217"/>
      <c r="P50" s="377">
        <f t="shared" si="10"/>
        <v>170000</v>
      </c>
      <c r="Q50" s="230">
        <f t="shared" si="1"/>
        <v>170000</v>
      </c>
      <c r="R50" s="10" t="e">
        <f t="shared" si="2"/>
        <v>#DIV/0!</v>
      </c>
      <c r="S50" s="230">
        <f t="shared" si="3"/>
        <v>100000</v>
      </c>
      <c r="T50" s="32">
        <f t="shared" si="4"/>
        <v>1.4285714285714284</v>
      </c>
      <c r="U50" s="569">
        <f t="shared" si="11"/>
        <v>100000</v>
      </c>
      <c r="V50" s="10">
        <f t="shared" si="12"/>
        <v>1.4285714285714284</v>
      </c>
      <c r="W50" s="167" t="s">
        <v>332</v>
      </c>
      <c r="X50" s="172"/>
      <c r="Y50" s="181">
        <f t="shared" si="24"/>
        <v>170000</v>
      </c>
      <c r="Z50" s="230">
        <f t="shared" si="25"/>
        <v>100000</v>
      </c>
      <c r="AA50" s="10">
        <f t="shared" si="26"/>
        <v>1.4285714285714284</v>
      </c>
      <c r="AB50" s="16"/>
      <c r="AC50" s="19"/>
      <c r="AD50" s="17"/>
      <c r="AE50" s="17"/>
      <c r="AF50" s="17"/>
      <c r="AG50" s="41"/>
      <c r="AH50" s="18">
        <f t="shared" si="29"/>
        <v>0</v>
      </c>
    </row>
    <row r="51" spans="1:34" ht="36" customHeight="1" outlineLevel="1" x14ac:dyDescent="0.3">
      <c r="A51" s="103" t="s">
        <v>221</v>
      </c>
      <c r="B51" s="189" t="s">
        <v>99</v>
      </c>
      <c r="C51" s="181">
        <v>20779.811399999999</v>
      </c>
      <c r="D51" s="181">
        <v>32500</v>
      </c>
      <c r="E51" s="176">
        <v>31355</v>
      </c>
      <c r="F51" s="161">
        <v>12988</v>
      </c>
      <c r="G51" s="230">
        <f t="shared" si="9"/>
        <v>-23645</v>
      </c>
      <c r="H51" s="10">
        <f t="shared" si="0"/>
        <v>-0.42990909090909091</v>
      </c>
      <c r="I51" s="217">
        <v>55000</v>
      </c>
      <c r="J51" s="547">
        <v>55000</v>
      </c>
      <c r="K51" s="151"/>
      <c r="L51" s="149"/>
      <c r="M51" s="149"/>
      <c r="N51" s="157"/>
      <c r="O51" s="217"/>
      <c r="P51" s="377">
        <f t="shared" si="10"/>
        <v>55000</v>
      </c>
      <c r="Q51" s="230">
        <f t="shared" si="1"/>
        <v>34220.188600000001</v>
      </c>
      <c r="R51" s="10">
        <f t="shared" si="2"/>
        <v>1.6467997683559341</v>
      </c>
      <c r="S51" s="230">
        <f t="shared" si="3"/>
        <v>22500</v>
      </c>
      <c r="T51" s="32">
        <f t="shared" si="4"/>
        <v>0.69230769230769229</v>
      </c>
      <c r="U51" s="569">
        <f t="shared" si="11"/>
        <v>22500</v>
      </c>
      <c r="V51" s="10">
        <f t="shared" si="12"/>
        <v>0.69230769230769229</v>
      </c>
      <c r="W51" s="167" t="s">
        <v>333</v>
      </c>
      <c r="X51" s="172"/>
      <c r="Y51" s="181">
        <f t="shared" si="24"/>
        <v>55000</v>
      </c>
      <c r="Z51" s="230">
        <f t="shared" si="25"/>
        <v>22500</v>
      </c>
      <c r="AA51" s="10">
        <f t="shared" si="26"/>
        <v>0.69230769230769229</v>
      </c>
      <c r="AB51" s="16"/>
      <c r="AC51" s="19"/>
      <c r="AD51" s="17"/>
      <c r="AE51" s="17"/>
      <c r="AF51" s="17"/>
      <c r="AG51" s="41"/>
      <c r="AH51" s="18">
        <f t="shared" si="29"/>
        <v>0</v>
      </c>
    </row>
    <row r="52" spans="1:34" ht="36" customHeight="1" outlineLevel="1" x14ac:dyDescent="0.3">
      <c r="A52" s="103" t="s">
        <v>100</v>
      </c>
      <c r="B52" s="189" t="s">
        <v>101</v>
      </c>
      <c r="C52" s="181"/>
      <c r="D52" s="181"/>
      <c r="E52" s="176"/>
      <c r="F52" s="161"/>
      <c r="G52" s="230"/>
      <c r="H52" s="10"/>
      <c r="I52" s="217"/>
      <c r="J52" s="547"/>
      <c r="K52" s="151"/>
      <c r="L52" s="149"/>
      <c r="M52" s="149"/>
      <c r="N52" s="157"/>
      <c r="O52" s="217"/>
      <c r="P52" s="377">
        <f t="shared" ref="P52" si="34">I52-O52</f>
        <v>0</v>
      </c>
      <c r="Q52" s="230">
        <f t="shared" ref="Q52" si="35">I52-C52</f>
        <v>0</v>
      </c>
      <c r="R52" s="10" t="e">
        <f t="shared" ref="R52" si="36">I52/C52-1</f>
        <v>#DIV/0!</v>
      </c>
      <c r="S52" s="230">
        <f t="shared" ref="S52" si="37">I52-D52</f>
        <v>0</v>
      </c>
      <c r="T52" s="32" t="e">
        <f t="shared" ref="T52" si="38">I52/D52-1</f>
        <v>#DIV/0!</v>
      </c>
      <c r="U52" s="569">
        <f t="shared" ref="U52" si="39">P52-D52</f>
        <v>0</v>
      </c>
      <c r="V52" s="10" t="e">
        <f t="shared" ref="V52" si="40">P52/D52-1</f>
        <v>#DIV/0!</v>
      </c>
      <c r="W52" s="167"/>
      <c r="X52" s="172"/>
      <c r="Y52" s="181">
        <f t="shared" ref="Y52" si="41">I52+X52</f>
        <v>0</v>
      </c>
      <c r="Z52" s="230">
        <f t="shared" ref="Z52" si="42">Y52-D52</f>
        <v>0</v>
      </c>
      <c r="AA52" s="10" t="e">
        <f t="shared" ref="AA52" si="43">Y52/D52-1</f>
        <v>#DIV/0!</v>
      </c>
      <c r="AB52" s="16"/>
      <c r="AC52" s="19"/>
      <c r="AD52" s="17"/>
      <c r="AE52" s="17"/>
      <c r="AF52" s="17"/>
      <c r="AG52" s="41"/>
      <c r="AH52" s="18">
        <f t="shared" si="29"/>
        <v>0</v>
      </c>
    </row>
    <row r="53" spans="1:34" ht="36" customHeight="1" outlineLevel="1" x14ac:dyDescent="0.3">
      <c r="A53" s="103" t="s">
        <v>100</v>
      </c>
      <c r="B53" s="189" t="s">
        <v>102</v>
      </c>
      <c r="C53" s="181">
        <v>10763.971100000001</v>
      </c>
      <c r="D53" s="181">
        <v>12500</v>
      </c>
      <c r="E53" s="176"/>
      <c r="F53" s="161"/>
      <c r="G53" s="230">
        <f t="shared" si="9"/>
        <v>-12500</v>
      </c>
      <c r="H53" s="10">
        <f t="shared" si="0"/>
        <v>-1</v>
      </c>
      <c r="I53" s="217">
        <v>12500</v>
      </c>
      <c r="J53" s="547">
        <v>12500</v>
      </c>
      <c r="K53" s="151"/>
      <c r="L53" s="149"/>
      <c r="M53" s="149"/>
      <c r="N53" s="157"/>
      <c r="O53" s="217"/>
      <c r="P53" s="377">
        <f t="shared" si="10"/>
        <v>12500</v>
      </c>
      <c r="Q53" s="230">
        <f t="shared" si="1"/>
        <v>1736.0288999999993</v>
      </c>
      <c r="R53" s="10">
        <f t="shared" si="2"/>
        <v>0.16128145308751329</v>
      </c>
      <c r="S53" s="230">
        <f t="shared" si="3"/>
        <v>0</v>
      </c>
      <c r="T53" s="32">
        <f t="shared" si="4"/>
        <v>0</v>
      </c>
      <c r="U53" s="569">
        <f t="shared" si="11"/>
        <v>0</v>
      </c>
      <c r="V53" s="10">
        <f t="shared" si="12"/>
        <v>0</v>
      </c>
      <c r="W53" s="167"/>
      <c r="X53" s="172"/>
      <c r="Y53" s="181">
        <f t="shared" si="24"/>
        <v>12500</v>
      </c>
      <c r="Z53" s="230">
        <f t="shared" si="25"/>
        <v>0</v>
      </c>
      <c r="AA53" s="10">
        <f t="shared" si="26"/>
        <v>0</v>
      </c>
      <c r="AB53" s="16"/>
      <c r="AC53" s="19"/>
      <c r="AD53" s="17"/>
      <c r="AE53" s="17"/>
      <c r="AF53" s="17"/>
      <c r="AG53" s="41"/>
      <c r="AH53" s="18">
        <f t="shared" si="29"/>
        <v>0</v>
      </c>
    </row>
    <row r="54" spans="1:34" ht="36" customHeight="1" outlineLevel="1" thickBot="1" x14ac:dyDescent="0.35">
      <c r="A54" s="108" t="s">
        <v>100</v>
      </c>
      <c r="B54" s="190" t="s">
        <v>103</v>
      </c>
      <c r="C54" s="209">
        <v>5039.4892</v>
      </c>
      <c r="D54" s="209">
        <v>7000</v>
      </c>
      <c r="E54" s="178"/>
      <c r="F54" s="184"/>
      <c r="G54" s="230">
        <f t="shared" si="9"/>
        <v>-7000</v>
      </c>
      <c r="H54" s="10">
        <f t="shared" si="0"/>
        <v>-1</v>
      </c>
      <c r="I54" s="217">
        <v>7000</v>
      </c>
      <c r="J54" s="547">
        <v>7000</v>
      </c>
      <c r="K54" s="245"/>
      <c r="L54" s="150"/>
      <c r="M54" s="150"/>
      <c r="N54" s="159"/>
      <c r="O54" s="236"/>
      <c r="P54" s="379">
        <f t="shared" si="10"/>
        <v>7000</v>
      </c>
      <c r="Q54" s="295">
        <f t="shared" si="1"/>
        <v>1960.5108</v>
      </c>
      <c r="R54" s="47">
        <f t="shared" si="2"/>
        <v>0.38902966594312782</v>
      </c>
      <c r="S54" s="295">
        <f t="shared" si="3"/>
        <v>0</v>
      </c>
      <c r="T54" s="49">
        <f t="shared" si="4"/>
        <v>0</v>
      </c>
      <c r="U54" s="572">
        <f t="shared" si="11"/>
        <v>0</v>
      </c>
      <c r="V54" s="47">
        <f t="shared" si="12"/>
        <v>0</v>
      </c>
      <c r="W54" s="169" t="s">
        <v>334</v>
      </c>
      <c r="X54" s="174"/>
      <c r="Y54" s="181">
        <f t="shared" si="24"/>
        <v>7000</v>
      </c>
      <c r="Z54" s="295">
        <f t="shared" si="25"/>
        <v>0</v>
      </c>
      <c r="AA54" s="47">
        <f t="shared" si="26"/>
        <v>0</v>
      </c>
      <c r="AB54" s="16"/>
      <c r="AC54" s="121"/>
      <c r="AD54" s="117"/>
      <c r="AE54" s="117"/>
      <c r="AF54" s="117"/>
      <c r="AG54" s="118"/>
      <c r="AH54" s="119">
        <f t="shared" si="29"/>
        <v>0</v>
      </c>
    </row>
    <row r="55" spans="1:34" ht="36" customHeight="1" thickBot="1" x14ac:dyDescent="0.35">
      <c r="A55" s="891" t="s">
        <v>225</v>
      </c>
      <c r="B55" s="892"/>
      <c r="C55" s="164">
        <f>C39+C40</f>
        <v>9834966.0560000017</v>
      </c>
      <c r="D55" s="164">
        <f>D39+D40</f>
        <v>11768767.384934446</v>
      </c>
      <c r="E55" s="164">
        <f>E39+E40</f>
        <v>2081763.19</v>
      </c>
      <c r="F55" s="208">
        <f>F39+F40</f>
        <v>2500283.7199999993</v>
      </c>
      <c r="G55" s="291">
        <f t="shared" si="9"/>
        <v>-7018063.393516114</v>
      </c>
      <c r="H55" s="292">
        <f t="shared" si="0"/>
        <v>-0.77123045468020113</v>
      </c>
      <c r="I55" s="215">
        <f>I39+I40</f>
        <v>9099826.5835161135</v>
      </c>
      <c r="J55" s="554">
        <v>8297681.4935161127</v>
      </c>
      <c r="K55" s="228"/>
      <c r="L55" s="228"/>
      <c r="M55" s="228"/>
      <c r="N55" s="288"/>
      <c r="O55" s="215">
        <f>O40+O39</f>
        <v>292119</v>
      </c>
      <c r="P55" s="378">
        <f t="shared" si="10"/>
        <v>8807707.5835161135</v>
      </c>
      <c r="Q55" s="291">
        <f t="shared" si="1"/>
        <v>-735139.47248388827</v>
      </c>
      <c r="R55" s="292">
        <f t="shared" si="2"/>
        <v>-7.4747535303937629E-2</v>
      </c>
      <c r="S55" s="291">
        <v>9</v>
      </c>
      <c r="T55" s="556">
        <f t="shared" si="4"/>
        <v>-0.2267816767994687</v>
      </c>
      <c r="U55" s="564">
        <f t="shared" si="11"/>
        <v>-2961059.8014183324</v>
      </c>
      <c r="V55" s="558">
        <f t="shared" si="12"/>
        <v>-0.25160322271378011</v>
      </c>
      <c r="W55" s="39"/>
      <c r="X55" s="165">
        <f>X39+X40</f>
        <v>3000</v>
      </c>
      <c r="Y55" s="163">
        <f t="shared" si="24"/>
        <v>9102826.5835161135</v>
      </c>
      <c r="Z55" s="291">
        <f t="shared" si="25"/>
        <v>-2665940.8014183324</v>
      </c>
      <c r="AA55" s="292">
        <f t="shared" si="26"/>
        <v>-0.22652676480215628</v>
      </c>
      <c r="AB55" s="4"/>
      <c r="AC55" s="28">
        <f t="shared" ref="AC55:AH55" si="44">AC39+AC40</f>
        <v>0</v>
      </c>
      <c r="AD55" s="7">
        <f t="shared" si="44"/>
        <v>0</v>
      </c>
      <c r="AE55" s="7">
        <f t="shared" si="44"/>
        <v>0</v>
      </c>
      <c r="AF55" s="7">
        <f t="shared" si="44"/>
        <v>0</v>
      </c>
      <c r="AG55" s="7">
        <f t="shared" si="44"/>
        <v>0</v>
      </c>
      <c r="AH55" s="29">
        <f t="shared" si="44"/>
        <v>0</v>
      </c>
    </row>
    <row r="56" spans="1:34" ht="36" customHeight="1" thickBot="1" x14ac:dyDescent="0.35">
      <c r="A56" s="893" t="s">
        <v>226</v>
      </c>
      <c r="B56" s="894"/>
      <c r="C56" s="298">
        <f>SUM(C17)+C55</f>
        <v>16171893.461300001</v>
      </c>
      <c r="D56" s="298">
        <f>SUM(D17)+D55</f>
        <v>17828187.345005691</v>
      </c>
      <c r="E56" s="298">
        <f>SUM(E17)+E55</f>
        <v>2106291.9693</v>
      </c>
      <c r="F56" s="315">
        <f>SUM(F17)+F55</f>
        <v>2500283.7199999993</v>
      </c>
      <c r="G56" s="299">
        <f t="shared" si="9"/>
        <v>-11833333.356095314</v>
      </c>
      <c r="H56" s="300">
        <f t="shared" si="0"/>
        <v>-0.8488989538719709</v>
      </c>
      <c r="I56" s="301">
        <f>SUM(I17)+I55</f>
        <v>13939625.325395314</v>
      </c>
      <c r="J56" s="554">
        <v>13137480.235395312</v>
      </c>
      <c r="K56" s="306"/>
      <c r="L56" s="306"/>
      <c r="M56" s="306"/>
      <c r="N56" s="307"/>
      <c r="O56" s="301">
        <f>SUM(O17)+O55</f>
        <v>292119</v>
      </c>
      <c r="P56" s="380">
        <f t="shared" si="10"/>
        <v>13647506.325395314</v>
      </c>
      <c r="Q56" s="302">
        <f t="shared" si="1"/>
        <v>-2232268.1359046865</v>
      </c>
      <c r="R56" s="303">
        <f t="shared" si="2"/>
        <v>-0.13803381411376436</v>
      </c>
      <c r="S56" s="302">
        <f t="shared" si="3"/>
        <v>-3888562.019610377</v>
      </c>
      <c r="T56" s="304">
        <f t="shared" si="4"/>
        <v>-0.21811314545669169</v>
      </c>
      <c r="U56" s="573">
        <f t="shared" si="11"/>
        <v>-4180681.019610377</v>
      </c>
      <c r="V56" s="304">
        <f t="shared" si="12"/>
        <v>-0.23449837825389097</v>
      </c>
      <c r="W56" s="308"/>
      <c r="X56" s="309">
        <f>SUM(X17)+X55</f>
        <v>3000</v>
      </c>
      <c r="Y56" s="310">
        <f t="shared" si="24"/>
        <v>13942625.325395314</v>
      </c>
      <c r="Z56" s="302">
        <f t="shared" si="25"/>
        <v>-3885562.019610377</v>
      </c>
      <c r="AA56" s="303">
        <f t="shared" si="26"/>
        <v>-0.21794487260079531</v>
      </c>
      <c r="AB56" s="4"/>
      <c r="AC56" s="28">
        <f t="shared" ref="AC56:AH56" si="45">SUM(AC17)+AC55</f>
        <v>149159</v>
      </c>
      <c r="AD56" s="7">
        <f t="shared" si="45"/>
        <v>153000</v>
      </c>
      <c r="AE56" s="7">
        <f t="shared" si="45"/>
        <v>136000</v>
      </c>
      <c r="AF56" s="7">
        <f t="shared" si="45"/>
        <v>153000</v>
      </c>
      <c r="AG56" s="7">
        <f t="shared" si="45"/>
        <v>79500</v>
      </c>
      <c r="AH56" s="29">
        <f t="shared" si="45"/>
        <v>670659</v>
      </c>
    </row>
  </sheetData>
  <mergeCells count="7">
    <mergeCell ref="A56:B56"/>
    <mergeCell ref="AC2:AH2"/>
    <mergeCell ref="AC3:AH3"/>
    <mergeCell ref="A17:B17"/>
    <mergeCell ref="A39:B39"/>
    <mergeCell ref="A40:B40"/>
    <mergeCell ref="A55:B55"/>
  </mergeCells>
  <phoneticPr fontId="3" type="noConversion"/>
  <conditionalFormatting sqref="G5:H16 K5:N16">
    <cfRule type="cellIs" dxfId="859" priority="84" operator="greaterThan">
      <formula>0</formula>
    </cfRule>
    <cfRule type="cellIs" dxfId="858" priority="83" operator="greaterThan">
      <formula>0</formula>
    </cfRule>
    <cfRule type="cellIs" dxfId="857" priority="82" operator="lessThan">
      <formula>0</formula>
    </cfRule>
  </conditionalFormatting>
  <conditionalFormatting sqref="G17:H17 K17:N17">
    <cfRule type="cellIs" dxfId="856" priority="90" operator="greaterThan">
      <formula>0</formula>
    </cfRule>
    <cfRule type="cellIs" dxfId="855" priority="89" operator="greaterThan">
      <formula>600000</formula>
    </cfRule>
    <cfRule type="cellIs" dxfId="854" priority="87" operator="greaterThan">
      <formula>0</formula>
    </cfRule>
    <cfRule type="cellIs" dxfId="853" priority="85" operator="lessThan">
      <formula>0</formula>
    </cfRule>
    <cfRule type="cellIs" dxfId="852" priority="88" operator="greaterThan">
      <formula>600000</formula>
    </cfRule>
  </conditionalFormatting>
  <conditionalFormatting sqref="G18:H38 Z18:AA38">
    <cfRule type="cellIs" dxfId="851" priority="86" operator="lessThan">
      <formula>0</formula>
    </cfRule>
    <cfRule type="cellIs" dxfId="850" priority="91" operator="greaterThan">
      <formula>0</formula>
    </cfRule>
    <cfRule type="cellIs" dxfId="849" priority="92" operator="greaterThan">
      <formula>0</formula>
    </cfRule>
  </conditionalFormatting>
  <conditionalFormatting sqref="G39:H40">
    <cfRule type="cellIs" dxfId="848" priority="79" operator="greaterThan">
      <formula>600000</formula>
    </cfRule>
    <cfRule type="cellIs" dxfId="847" priority="81" operator="greaterThan">
      <formula>0</formula>
    </cfRule>
    <cfRule type="cellIs" dxfId="846" priority="80" operator="greaterThan">
      <formula>600000</formula>
    </cfRule>
    <cfRule type="cellIs" dxfId="845" priority="78" operator="greaterThan">
      <formula>0</formula>
    </cfRule>
    <cfRule type="cellIs" dxfId="844" priority="77" operator="lessThan">
      <formula>0</formula>
    </cfRule>
  </conditionalFormatting>
  <conditionalFormatting sqref="G41:H54">
    <cfRule type="cellIs" dxfId="843" priority="76" operator="greaterThan">
      <formula>0</formula>
    </cfRule>
    <cfRule type="cellIs" dxfId="842" priority="75" operator="greaterThan">
      <formula>0</formula>
    </cfRule>
    <cfRule type="cellIs" dxfId="841" priority="74" operator="lessThan">
      <formula>0</formula>
    </cfRule>
  </conditionalFormatting>
  <conditionalFormatting sqref="G55:H56">
    <cfRule type="cellIs" dxfId="840" priority="73" operator="greaterThan">
      <formula>0</formula>
    </cfRule>
    <cfRule type="cellIs" dxfId="839" priority="72" operator="greaterThan">
      <formula>600000</formula>
    </cfRule>
    <cfRule type="cellIs" dxfId="838" priority="71" operator="greaterThan">
      <formula>600000</formula>
    </cfRule>
    <cfRule type="cellIs" dxfId="837" priority="69" operator="lessThan">
      <formula>0</formula>
    </cfRule>
    <cfRule type="cellIs" dxfId="836" priority="70" operator="greaterThan">
      <formula>0</formula>
    </cfRule>
  </conditionalFormatting>
  <conditionalFormatting sqref="K18:N56">
    <cfRule type="cellIs" dxfId="835" priority="97" operator="greaterThan">
      <formula>0</formula>
    </cfRule>
    <cfRule type="cellIs" dxfId="834" priority="93" operator="greaterThan">
      <formula>0</formula>
    </cfRule>
    <cfRule type="cellIs" dxfId="833" priority="94" operator="lessThan">
      <formula>0</formula>
    </cfRule>
    <cfRule type="cellIs" dxfId="832" priority="95" operator="greaterThan">
      <formula>0</formula>
    </cfRule>
    <cfRule type="cellIs" dxfId="831" priority="96" operator="lessThan">
      <formula>0</formula>
    </cfRule>
  </conditionalFormatting>
  <conditionalFormatting sqref="Q5:V16">
    <cfRule type="cellIs" dxfId="830" priority="24" operator="lessThan">
      <formula>0</formula>
    </cfRule>
    <cfRule type="cellIs" dxfId="829" priority="25" operator="greaterThan">
      <formula>0</formula>
    </cfRule>
    <cfRule type="cellIs" dxfId="828" priority="26" operator="greaterThan">
      <formula>0</formula>
    </cfRule>
  </conditionalFormatting>
  <conditionalFormatting sqref="Q17:V17">
    <cfRule type="cellIs" dxfId="827" priority="29" operator="greaterThan">
      <formula>0</formula>
    </cfRule>
    <cfRule type="cellIs" dxfId="826" priority="32" operator="greaterThan">
      <formula>0</formula>
    </cfRule>
    <cfRule type="cellIs" dxfId="825" priority="27" operator="lessThan">
      <formula>0</formula>
    </cfRule>
    <cfRule type="cellIs" dxfId="824" priority="30" operator="greaterThan">
      <formula>600000</formula>
    </cfRule>
    <cfRule type="cellIs" dxfId="823" priority="31" operator="greaterThan">
      <formula>600000</formula>
    </cfRule>
  </conditionalFormatting>
  <conditionalFormatting sqref="Q18:V38">
    <cfRule type="cellIs" dxfId="822" priority="33" operator="greaterThan">
      <formula>0</formula>
    </cfRule>
    <cfRule type="cellIs" dxfId="821" priority="34" operator="greaterThan">
      <formula>0</formula>
    </cfRule>
    <cfRule type="cellIs" dxfId="820" priority="28" operator="lessThan">
      <formula>0</formula>
    </cfRule>
  </conditionalFormatting>
  <conditionalFormatting sqref="Q39:V40">
    <cfRule type="cellIs" dxfId="819" priority="22" operator="greaterThan">
      <formula>600000</formula>
    </cfRule>
    <cfRule type="cellIs" dxfId="818" priority="23" operator="greaterThan">
      <formula>0</formula>
    </cfRule>
    <cfRule type="cellIs" dxfId="817" priority="20" operator="greaterThan">
      <formula>0</formula>
    </cfRule>
    <cfRule type="cellIs" dxfId="816" priority="19" operator="lessThan">
      <formula>0</formula>
    </cfRule>
    <cfRule type="cellIs" dxfId="815" priority="21" operator="greaterThan">
      <formula>600000</formula>
    </cfRule>
  </conditionalFormatting>
  <conditionalFormatting sqref="Q41:V54">
    <cfRule type="cellIs" dxfId="814" priority="18" operator="greaterThan">
      <formula>0</formula>
    </cfRule>
    <cfRule type="cellIs" dxfId="813" priority="17" operator="greaterThan">
      <formula>0</formula>
    </cfRule>
    <cfRule type="cellIs" dxfId="812" priority="16" operator="lessThan">
      <formula>0</formula>
    </cfRule>
  </conditionalFormatting>
  <conditionalFormatting sqref="Q55:V56">
    <cfRule type="cellIs" dxfId="811" priority="1" operator="lessThan">
      <formula>0</formula>
    </cfRule>
    <cfRule type="cellIs" dxfId="810" priority="5" operator="greaterThan">
      <formula>0</formula>
    </cfRule>
    <cfRule type="cellIs" dxfId="809" priority="4" operator="greaterThan">
      <formula>600000</formula>
    </cfRule>
    <cfRule type="cellIs" dxfId="808" priority="3" operator="greaterThan">
      <formula>600000</formula>
    </cfRule>
    <cfRule type="cellIs" dxfId="807" priority="2" operator="greaterThan">
      <formula>0</formula>
    </cfRule>
  </conditionalFormatting>
  <conditionalFormatting sqref="Z5:AA16">
    <cfRule type="cellIs" dxfId="806" priority="53" operator="lessThan">
      <formula>0</formula>
    </cfRule>
    <cfRule type="cellIs" dxfId="805" priority="54" operator="greaterThan">
      <formula>0</formula>
    </cfRule>
    <cfRule type="cellIs" dxfId="804" priority="55" operator="greaterThan">
      <formula>0</formula>
    </cfRule>
  </conditionalFormatting>
  <conditionalFormatting sqref="Z17:AA17">
    <cfRule type="cellIs" dxfId="803" priority="48" operator="lessThan">
      <formula>0</formula>
    </cfRule>
    <cfRule type="cellIs" dxfId="802" priority="49" operator="greaterThan">
      <formula>0</formula>
    </cfRule>
    <cfRule type="cellIs" dxfId="801" priority="50" operator="greaterThan">
      <formula>600000</formula>
    </cfRule>
    <cfRule type="cellIs" dxfId="800" priority="51" operator="greaterThan">
      <formula>600000</formula>
    </cfRule>
    <cfRule type="cellIs" dxfId="799" priority="52" operator="greaterThan">
      <formula>0</formula>
    </cfRule>
  </conditionalFormatting>
  <conditionalFormatting sqref="Z39:AA40">
    <cfRule type="cellIs" dxfId="798" priority="47" operator="greaterThan">
      <formula>0</formula>
    </cfRule>
    <cfRule type="cellIs" dxfId="797" priority="46" operator="greaterThan">
      <formula>600000</formula>
    </cfRule>
    <cfRule type="cellIs" dxfId="796" priority="45" operator="greaterThan">
      <formula>600000</formula>
    </cfRule>
    <cfRule type="cellIs" dxfId="795" priority="44" operator="greaterThan">
      <formula>0</formula>
    </cfRule>
    <cfRule type="cellIs" dxfId="794" priority="43" operator="lessThan">
      <formula>0</formula>
    </cfRule>
  </conditionalFormatting>
  <conditionalFormatting sqref="Z41:AA54">
    <cfRule type="cellIs" dxfId="793" priority="37" operator="greaterThan">
      <formula>0</formula>
    </cfRule>
    <cfRule type="cellIs" dxfId="792" priority="36" operator="greaterThan">
      <formula>0</formula>
    </cfRule>
    <cfRule type="cellIs" dxfId="791" priority="35" operator="lessThan">
      <formula>0</formula>
    </cfRule>
  </conditionalFormatting>
  <conditionalFormatting sqref="Z55:AA56">
    <cfRule type="cellIs" dxfId="790" priority="39" operator="greaterThan">
      <formula>0</formula>
    </cfRule>
    <cfRule type="cellIs" dxfId="789" priority="42" operator="greaterThan">
      <formula>0</formula>
    </cfRule>
    <cfRule type="cellIs" dxfId="788" priority="41" operator="greaterThan">
      <formula>600000</formula>
    </cfRule>
    <cfRule type="cellIs" dxfId="787" priority="40" operator="greaterThan">
      <formula>600000</formula>
    </cfRule>
    <cfRule type="cellIs" dxfId="786" priority="38"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0B77-4E78-4414-BF4B-378F808D07EE}">
  <dimension ref="A1:AK56"/>
  <sheetViews>
    <sheetView topLeftCell="A2" zoomScale="50" zoomScaleNormal="50" workbookViewId="0">
      <pane xSplit="2" ySplit="3" topLeftCell="C11" activePane="bottomRight" state="frozen"/>
      <selection pane="topRight" activeCell="C2" sqref="C2"/>
      <selection pane="bottomLeft" activeCell="A5" sqref="A5"/>
      <selection pane="bottomRight" activeCell="D28" sqref="D28"/>
    </sheetView>
  </sheetViews>
  <sheetFormatPr defaultColWidth="9.44140625" defaultRowHeight="14.4" outlineLevelRow="1" outlineLevelCol="1" x14ac:dyDescent="0.3"/>
  <cols>
    <col min="1" max="1" width="30.109375" style="137" bestFit="1" customWidth="1"/>
    <col min="2" max="2" width="62.6640625" style="137" bestFit="1" customWidth="1"/>
    <col min="3" max="3" width="35.88671875" style="104" customWidth="1"/>
    <col min="4" max="4" width="27.77734375" customWidth="1"/>
    <col min="5" max="5" width="47.21875" customWidth="1"/>
    <col min="6" max="6" width="41.109375" customWidth="1"/>
    <col min="7" max="7" width="17.44140625" hidden="1" customWidth="1"/>
    <col min="8" max="8" width="18" hidden="1" customWidth="1"/>
    <col min="9" max="9" width="43.6640625" style="127" customWidth="1"/>
    <col min="10" max="14" width="19.77734375" hidden="1" customWidth="1" outlineLevel="1"/>
    <col min="15" max="15" width="36.6640625" style="127" customWidth="1" collapsed="1"/>
    <col min="16" max="16" width="24.44140625" style="127" customWidth="1"/>
    <col min="17" max="17" width="21.44140625" customWidth="1"/>
    <col min="18" max="18" width="25.5546875" customWidth="1"/>
    <col min="19" max="19" width="23.6640625" customWidth="1"/>
    <col min="20" max="20" width="26.109375" customWidth="1"/>
    <col min="21" max="21" width="38.88671875" customWidth="1"/>
    <col min="22" max="22" width="42.21875" customWidth="1"/>
    <col min="23" max="23" width="255.77734375" bestFit="1" customWidth="1"/>
    <col min="24" max="24" width="21.21875" bestFit="1" customWidth="1"/>
    <col min="25" max="25" width="19.5546875" bestFit="1" customWidth="1"/>
    <col min="26" max="27" width="21" bestFit="1" customWidth="1"/>
    <col min="28" max="28" width="5.44140625" customWidth="1"/>
    <col min="29" max="33" width="20.44140625" bestFit="1" customWidth="1"/>
    <col min="34" max="34" width="14.88671875" bestFit="1" customWidth="1"/>
  </cols>
  <sheetData>
    <row r="1" spans="1:34" ht="15" thickBot="1" x14ac:dyDescent="0.35"/>
    <row r="2" spans="1:34" ht="21.6"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56.4"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0.6" customHeight="1" thickBot="1" x14ac:dyDescent="0.35">
      <c r="A4" s="917" t="s">
        <v>1</v>
      </c>
      <c r="B4" s="717" t="s">
        <v>2</v>
      </c>
      <c r="C4" s="919" t="s">
        <v>307</v>
      </c>
      <c r="D4" s="920" t="s">
        <v>308</v>
      </c>
      <c r="E4" s="921" t="s">
        <v>309</v>
      </c>
      <c r="F4" s="921" t="s">
        <v>310</v>
      </c>
      <c r="G4" s="922" t="s">
        <v>311</v>
      </c>
      <c r="H4" s="923" t="s">
        <v>312</v>
      </c>
      <c r="I4" s="717" t="s">
        <v>175</v>
      </c>
      <c r="J4" s="925" t="s">
        <v>272</v>
      </c>
      <c r="K4" s="925" t="s">
        <v>313</v>
      </c>
      <c r="L4" s="925" t="s">
        <v>314</v>
      </c>
      <c r="M4" s="925" t="s">
        <v>315</v>
      </c>
      <c r="N4" s="925" t="s">
        <v>316</v>
      </c>
      <c r="O4" s="926" t="s">
        <v>434</v>
      </c>
      <c r="P4" s="927" t="s">
        <v>182</v>
      </c>
      <c r="Q4" s="928" t="s">
        <v>183</v>
      </c>
      <c r="R4" s="929" t="s">
        <v>184</v>
      </c>
      <c r="S4" s="930" t="s">
        <v>185</v>
      </c>
      <c r="T4" s="931" t="s">
        <v>186</v>
      </c>
      <c r="U4" s="932" t="s">
        <v>187</v>
      </c>
      <c r="V4" s="961" t="s">
        <v>188</v>
      </c>
      <c r="W4" s="949" t="s">
        <v>189</v>
      </c>
      <c r="X4" s="35" t="s">
        <v>190</v>
      </c>
      <c r="Y4" s="35" t="s">
        <v>191</v>
      </c>
      <c r="Z4" s="320" t="s">
        <v>317</v>
      </c>
      <c r="AA4" s="319" t="s">
        <v>318</v>
      </c>
      <c r="AB4" s="294"/>
      <c r="AC4" s="5" t="s">
        <v>272</v>
      </c>
      <c r="AD4" s="6" t="s">
        <v>313</v>
      </c>
      <c r="AE4" s="6" t="s">
        <v>314</v>
      </c>
      <c r="AF4" s="6" t="s">
        <v>315</v>
      </c>
      <c r="AG4" s="6" t="s">
        <v>316</v>
      </c>
      <c r="AH4" s="15" t="s">
        <v>21</v>
      </c>
    </row>
    <row r="5" spans="1:34" ht="36" hidden="1" customHeight="1" outlineLevel="1" thickBot="1" x14ac:dyDescent="0.35">
      <c r="A5" s="907" t="s">
        <v>34</v>
      </c>
      <c r="B5" s="36" t="s">
        <v>35</v>
      </c>
      <c r="C5" s="195">
        <f>'APRIL ''25 PLN'!C5/4.29</f>
        <v>21587.57794871795</v>
      </c>
      <c r="D5" s="195">
        <f>'APRIL ''25 PLN'!D5/4.29</f>
        <v>24479.676942895188</v>
      </c>
      <c r="E5" s="183"/>
      <c r="F5" s="183"/>
      <c r="G5" s="273">
        <f>E5-I5</f>
        <v>-42007.125640000006</v>
      </c>
      <c r="H5" s="9">
        <f t="shared" ref="H5:H56" si="0">E5/I5-1</f>
        <v>-1</v>
      </c>
      <c r="I5" s="211">
        <v>42007.125640000006</v>
      </c>
      <c r="J5" s="693">
        <v>42007.125640000006</v>
      </c>
      <c r="K5" s="131"/>
      <c r="L5" s="8"/>
      <c r="M5" s="8"/>
      <c r="N5" s="153"/>
      <c r="O5" s="211"/>
      <c r="P5" s="365">
        <f>I5-O5</f>
        <v>42007.125640000006</v>
      </c>
      <c r="Q5" s="273">
        <f t="shared" ref="Q5:Q56" si="1">I5-C5</f>
        <v>20419.547691282056</v>
      </c>
      <c r="R5" s="9">
        <f t="shared" ref="R5:R56" si="2">I5/C5-1</f>
        <v>0.94589340869037786</v>
      </c>
      <c r="S5" s="273">
        <f t="shared" ref="S5:S56" si="3">I5-D5</f>
        <v>17527.448697104817</v>
      </c>
      <c r="T5" s="31">
        <f t="shared" ref="T5:T56" si="4">I5/D5-1</f>
        <v>0.71600000024476884</v>
      </c>
      <c r="U5" s="568">
        <f>P5-D5</f>
        <v>17527.448697104817</v>
      </c>
      <c r="V5" s="9">
        <f>P5/D5-1</f>
        <v>0.71600000024476884</v>
      </c>
      <c r="W5" s="950"/>
      <c r="X5" s="171"/>
      <c r="Y5" s="192">
        <f t="shared" ref="Y5:Y56" si="5">I5+X5</f>
        <v>42007.125640000006</v>
      </c>
      <c r="Z5" s="273">
        <f t="shared" ref="Z5:Z56" si="6">Y5-D5</f>
        <v>17527.448697104817</v>
      </c>
      <c r="AA5" s="9">
        <f t="shared" ref="AA5:AA56" si="7">Y5/D5-1</f>
        <v>0.71600000024476884</v>
      </c>
      <c r="AB5" s="16"/>
      <c r="AC5" s="20"/>
      <c r="AD5" s="21"/>
      <c r="AE5" s="21"/>
      <c r="AF5" s="21"/>
      <c r="AG5" s="40"/>
      <c r="AH5" s="22">
        <f t="shared" ref="AH5:AH16" si="8">SUM(AC5:AG5)</f>
        <v>0</v>
      </c>
    </row>
    <row r="6" spans="1:34" ht="36" hidden="1" customHeight="1" outlineLevel="1" thickBot="1" x14ac:dyDescent="0.35">
      <c r="A6" s="105" t="s">
        <v>34</v>
      </c>
      <c r="B6" s="37" t="s">
        <v>45</v>
      </c>
      <c r="C6" s="170">
        <v>97801.391699999993</v>
      </c>
      <c r="D6" s="195">
        <f>'APRIL ''25 PLN'!D6/4.29</f>
        <v>23050.962683456248</v>
      </c>
      <c r="E6" s="161"/>
      <c r="F6" s="161"/>
      <c r="G6" s="230">
        <f t="shared" ref="G6:G56" si="9">E6-I6</f>
        <v>-96500</v>
      </c>
      <c r="H6" s="10">
        <f t="shared" si="0"/>
        <v>-1</v>
      </c>
      <c r="I6" s="161">
        <v>96500</v>
      </c>
      <c r="J6" s="694">
        <v>96500</v>
      </c>
      <c r="K6" s="17"/>
      <c r="L6" s="3"/>
      <c r="M6" s="3"/>
      <c r="N6" s="133"/>
      <c r="O6" s="212"/>
      <c r="P6" s="366">
        <f t="shared" ref="P6:P56" si="10">I6-O6</f>
        <v>96500</v>
      </c>
      <c r="Q6" s="230">
        <f t="shared" si="1"/>
        <v>-1301.3916999999929</v>
      </c>
      <c r="R6" s="10">
        <f t="shared" si="2"/>
        <v>-1.3306474247237077E-2</v>
      </c>
      <c r="S6" s="230">
        <f t="shared" si="3"/>
        <v>73449.037316543749</v>
      </c>
      <c r="T6" s="32">
        <f t="shared" si="4"/>
        <v>3.1863761321022119</v>
      </c>
      <c r="U6" s="569">
        <f t="shared" ref="U6:U56" si="11">P6-D6</f>
        <v>73449.037316543749</v>
      </c>
      <c r="V6" s="10">
        <f t="shared" ref="V6:V56" si="12">P6/D6-1</f>
        <v>3.1863761321022119</v>
      </c>
      <c r="W6" s="951" t="s">
        <v>319</v>
      </c>
      <c r="X6" s="172"/>
      <c r="Y6" s="181">
        <f t="shared" si="5"/>
        <v>96500</v>
      </c>
      <c r="Z6" s="230">
        <f t="shared" si="6"/>
        <v>73449.037316543749</v>
      </c>
      <c r="AA6" s="10">
        <f t="shared" si="7"/>
        <v>3.1863761321022119</v>
      </c>
      <c r="AB6" s="16"/>
      <c r="AC6" s="19">
        <v>22500</v>
      </c>
      <c r="AD6" s="17">
        <v>22000</v>
      </c>
      <c r="AE6" s="17">
        <v>20000</v>
      </c>
      <c r="AF6" s="17">
        <v>22000</v>
      </c>
      <c r="AG6" s="41">
        <v>10000</v>
      </c>
      <c r="AH6" s="18">
        <f t="shared" si="8"/>
        <v>96500</v>
      </c>
    </row>
    <row r="7" spans="1:34" ht="36" hidden="1" customHeight="1" outlineLevel="1" thickBot="1" x14ac:dyDescent="0.35">
      <c r="A7" s="105" t="s">
        <v>46</v>
      </c>
      <c r="B7" s="37" t="s">
        <v>47</v>
      </c>
      <c r="C7" s="170">
        <v>48639.4692</v>
      </c>
      <c r="D7" s="195">
        <f>'APRIL ''25 PLN'!D7/4.29</f>
        <v>11655.011655011655</v>
      </c>
      <c r="E7" s="161"/>
      <c r="F7" s="161"/>
      <c r="G7" s="230">
        <f t="shared" si="9"/>
        <v>-20000</v>
      </c>
      <c r="H7" s="10">
        <f t="shared" si="0"/>
        <v>-1</v>
      </c>
      <c r="I7" s="212">
        <v>20000</v>
      </c>
      <c r="J7" s="694">
        <v>20000</v>
      </c>
      <c r="K7" s="17"/>
      <c r="L7" s="3"/>
      <c r="M7" s="3"/>
      <c r="N7" s="133"/>
      <c r="O7" s="212"/>
      <c r="P7" s="366">
        <f t="shared" si="10"/>
        <v>20000</v>
      </c>
      <c r="Q7" s="230">
        <f t="shared" si="1"/>
        <v>-28639.4692</v>
      </c>
      <c r="R7" s="10">
        <f t="shared" si="2"/>
        <v>-0.58881130224176048</v>
      </c>
      <c r="S7" s="230">
        <f t="shared" si="3"/>
        <v>8344.9883449883455</v>
      </c>
      <c r="T7" s="32">
        <f t="shared" si="4"/>
        <v>0.71599999999999997</v>
      </c>
      <c r="U7" s="569">
        <f t="shared" si="11"/>
        <v>8344.9883449883455</v>
      </c>
      <c r="V7" s="10">
        <f t="shared" si="12"/>
        <v>0.71599999999999997</v>
      </c>
      <c r="W7" s="951" t="s">
        <v>425</v>
      </c>
      <c r="X7" s="172"/>
      <c r="Y7" s="181">
        <f t="shared" si="5"/>
        <v>20000</v>
      </c>
      <c r="Z7" s="230">
        <f t="shared" si="6"/>
        <v>8344.9883449883455</v>
      </c>
      <c r="AA7" s="10">
        <f t="shared" si="7"/>
        <v>0.71599999999999997</v>
      </c>
      <c r="AB7" s="16"/>
      <c r="AC7" s="19"/>
      <c r="AD7" s="17"/>
      <c r="AE7" s="17"/>
      <c r="AF7" s="17"/>
      <c r="AG7" s="41"/>
      <c r="AH7" s="18">
        <f t="shared" si="8"/>
        <v>0</v>
      </c>
    </row>
    <row r="8" spans="1:34" ht="36" hidden="1" customHeight="1" outlineLevel="1" thickBot="1" x14ac:dyDescent="0.35">
      <c r="A8" s="105" t="s">
        <v>46</v>
      </c>
      <c r="B8" s="37" t="s">
        <v>195</v>
      </c>
      <c r="C8" s="197">
        <v>92914.999899999995</v>
      </c>
      <c r="D8" s="195">
        <f>'APRIL ''25 PLN'!D8/4.29</f>
        <v>26776.84310828874</v>
      </c>
      <c r="E8" s="161">
        <v>21659</v>
      </c>
      <c r="F8" s="161"/>
      <c r="G8" s="230">
        <f t="shared" si="9"/>
        <v>-93341</v>
      </c>
      <c r="H8" s="10">
        <f t="shared" si="0"/>
        <v>-0.81166086956521744</v>
      </c>
      <c r="I8" s="212">
        <v>115000</v>
      </c>
      <c r="J8" s="694">
        <v>115000</v>
      </c>
      <c r="K8" s="17"/>
      <c r="L8" s="3"/>
      <c r="M8" s="3"/>
      <c r="N8" s="133"/>
      <c r="O8" s="212"/>
      <c r="P8" s="366">
        <f t="shared" si="10"/>
        <v>115000</v>
      </c>
      <c r="Q8" s="230">
        <f t="shared" si="1"/>
        <v>22085.000100000005</v>
      </c>
      <c r="R8" s="10">
        <f t="shared" si="2"/>
        <v>0.2376903634910299</v>
      </c>
      <c r="S8" s="230">
        <f t="shared" si="3"/>
        <v>88223.15689171126</v>
      </c>
      <c r="T8" s="32">
        <f t="shared" si="4"/>
        <v>3.2947557161584102</v>
      </c>
      <c r="U8" s="569">
        <f t="shared" si="11"/>
        <v>88223.15689171126</v>
      </c>
      <c r="V8" s="10">
        <f t="shared" si="12"/>
        <v>3.2947557161584102</v>
      </c>
      <c r="W8" s="951"/>
      <c r="X8" s="172"/>
      <c r="Y8" s="181">
        <f t="shared" si="5"/>
        <v>115000</v>
      </c>
      <c r="Z8" s="230">
        <f t="shared" si="6"/>
        <v>88223.15689171126</v>
      </c>
      <c r="AA8" s="10">
        <f t="shared" si="7"/>
        <v>3.2947557161584102</v>
      </c>
      <c r="AB8" s="16"/>
      <c r="AC8" s="19">
        <v>21659</v>
      </c>
      <c r="AD8" s="17">
        <v>23000</v>
      </c>
      <c r="AE8" s="17">
        <v>25000</v>
      </c>
      <c r="AF8" s="17">
        <v>28000</v>
      </c>
      <c r="AG8" s="17">
        <v>17500</v>
      </c>
      <c r="AH8" s="18">
        <f t="shared" si="8"/>
        <v>115159</v>
      </c>
    </row>
    <row r="9" spans="1:34" ht="36" hidden="1" customHeight="1" outlineLevel="1" thickBot="1" x14ac:dyDescent="0.35">
      <c r="A9" s="908" t="s">
        <v>49</v>
      </c>
      <c r="B9" s="44" t="s">
        <v>197</v>
      </c>
      <c r="C9" s="198">
        <v>12362.379800000001</v>
      </c>
      <c r="D9" s="195">
        <f>'APRIL ''25 PLN'!D9/4.29</f>
        <v>2797.2027972027972</v>
      </c>
      <c r="E9" s="184"/>
      <c r="F9" s="184"/>
      <c r="G9" s="230">
        <f t="shared" si="9"/>
        <v>-4800</v>
      </c>
      <c r="H9" s="10">
        <f t="shared" si="0"/>
        <v>-1</v>
      </c>
      <c r="I9" s="213">
        <v>4800</v>
      </c>
      <c r="J9" s="694">
        <v>4800</v>
      </c>
      <c r="K9" s="25"/>
      <c r="L9" s="46"/>
      <c r="M9" s="46"/>
      <c r="N9" s="154"/>
      <c r="O9" s="213"/>
      <c r="P9" s="367">
        <f t="shared" si="10"/>
        <v>4800</v>
      </c>
      <c r="Q9" s="230">
        <f t="shared" si="1"/>
        <v>-7562.3798000000006</v>
      </c>
      <c r="R9" s="10">
        <f t="shared" si="2"/>
        <v>-0.61172524403432416</v>
      </c>
      <c r="S9" s="230">
        <f t="shared" si="3"/>
        <v>2002.7972027972028</v>
      </c>
      <c r="T9" s="32">
        <f t="shared" si="4"/>
        <v>0.71599999999999997</v>
      </c>
      <c r="U9" s="569">
        <f t="shared" si="11"/>
        <v>2002.7972027972028</v>
      </c>
      <c r="V9" s="10">
        <f t="shared" si="12"/>
        <v>0.71599999999999997</v>
      </c>
      <c r="W9" s="952"/>
      <c r="X9" s="173"/>
      <c r="Y9" s="181">
        <f t="shared" si="5"/>
        <v>4800</v>
      </c>
      <c r="Z9" s="230">
        <f t="shared" si="6"/>
        <v>2002.7972027972028</v>
      </c>
      <c r="AA9" s="10">
        <f t="shared" si="7"/>
        <v>0.71599999999999997</v>
      </c>
      <c r="AB9" s="16"/>
      <c r="AC9" s="24"/>
      <c r="AD9" s="25"/>
      <c r="AE9" s="25"/>
      <c r="AF9" s="25"/>
      <c r="AG9" s="42"/>
      <c r="AH9" s="18">
        <f t="shared" si="8"/>
        <v>0</v>
      </c>
    </row>
    <row r="10" spans="1:34" ht="36" hidden="1" customHeight="1" outlineLevel="1" thickBot="1" x14ac:dyDescent="0.35">
      <c r="A10" s="909" t="s">
        <v>49</v>
      </c>
      <c r="B10" s="38" t="s">
        <v>51</v>
      </c>
      <c r="C10" s="199">
        <v>70092.873699999996</v>
      </c>
      <c r="D10" s="195">
        <f>'APRIL ''25 PLN'!D10/4.29</f>
        <v>18070.194569169911</v>
      </c>
      <c r="E10" s="162"/>
      <c r="F10" s="162"/>
      <c r="G10" s="274">
        <f t="shared" si="9"/>
        <v>-79000</v>
      </c>
      <c r="H10" s="12">
        <f t="shared" si="0"/>
        <v>-1</v>
      </c>
      <c r="I10" s="214">
        <v>79000</v>
      </c>
      <c r="J10" s="695">
        <v>79000</v>
      </c>
      <c r="K10" s="117"/>
      <c r="L10" s="11"/>
      <c r="M10" s="11"/>
      <c r="N10" s="155"/>
      <c r="O10" s="214"/>
      <c r="P10" s="368">
        <f t="shared" si="10"/>
        <v>79000</v>
      </c>
      <c r="Q10" s="274">
        <f t="shared" si="1"/>
        <v>8907.1263000000035</v>
      </c>
      <c r="R10" s="12">
        <f t="shared" si="2"/>
        <v>0.12707606108607883</v>
      </c>
      <c r="S10" s="274">
        <f t="shared" si="3"/>
        <v>60929.805430830093</v>
      </c>
      <c r="T10" s="33">
        <f t="shared" si="4"/>
        <v>3.3718400318048714</v>
      </c>
      <c r="U10" s="570">
        <f t="shared" si="11"/>
        <v>60929.805430830093</v>
      </c>
      <c r="V10" s="12">
        <f t="shared" si="12"/>
        <v>3.3718400318048714</v>
      </c>
      <c r="W10" s="953" t="s">
        <v>320</v>
      </c>
      <c r="X10" s="174"/>
      <c r="Y10" s="193">
        <f t="shared" si="5"/>
        <v>79000</v>
      </c>
      <c r="Z10" s="274">
        <f t="shared" si="6"/>
        <v>60929.805430830093</v>
      </c>
      <c r="AA10" s="12">
        <f t="shared" si="7"/>
        <v>3.3718400318048714</v>
      </c>
      <c r="AB10" s="16"/>
      <c r="AC10" s="24">
        <v>15000</v>
      </c>
      <c r="AD10" s="25">
        <v>18000</v>
      </c>
      <c r="AE10" s="25">
        <v>16000</v>
      </c>
      <c r="AF10" s="25">
        <v>18000</v>
      </c>
      <c r="AG10" s="42">
        <v>12000</v>
      </c>
      <c r="AH10" s="23">
        <f t="shared" si="8"/>
        <v>79000</v>
      </c>
    </row>
    <row r="11" spans="1:34" ht="36" customHeight="1" outlineLevel="1" thickBot="1" x14ac:dyDescent="0.35">
      <c r="A11" s="910" t="s">
        <v>52</v>
      </c>
      <c r="B11" s="107" t="s">
        <v>53</v>
      </c>
      <c r="C11" s="200">
        <v>2292833.5931000002</v>
      </c>
      <c r="D11" s="195">
        <f>'APRIL ''25 PLN'!D11/4.29</f>
        <v>511320.42546818184</v>
      </c>
      <c r="E11" s="240"/>
      <c r="F11" s="240"/>
      <c r="G11" s="276">
        <f t="shared" si="9"/>
        <v>-877425.85011960007</v>
      </c>
      <c r="H11" s="45">
        <f t="shared" si="0"/>
        <v>-1</v>
      </c>
      <c r="I11" s="233">
        <v>877425.85011960007</v>
      </c>
      <c r="J11" s="546">
        <v>877425.85011960007</v>
      </c>
      <c r="K11" s="131"/>
      <c r="L11" s="131"/>
      <c r="M11" s="131"/>
      <c r="N11" s="281"/>
      <c r="O11" s="233"/>
      <c r="P11" s="369">
        <f t="shared" si="10"/>
        <v>877425.85011960007</v>
      </c>
      <c r="Q11" s="276">
        <f t="shared" si="1"/>
        <v>-1415407.7429804001</v>
      </c>
      <c r="R11" s="45">
        <f t="shared" si="2"/>
        <v>-0.61731812864217228</v>
      </c>
      <c r="S11" s="276">
        <f t="shared" si="3"/>
        <v>366105.42465141823</v>
      </c>
      <c r="T11" s="187">
        <f t="shared" si="4"/>
        <v>0.71600000003168285</v>
      </c>
      <c r="U11" s="571">
        <f t="shared" si="11"/>
        <v>366105.42465141823</v>
      </c>
      <c r="V11" s="45">
        <f t="shared" si="12"/>
        <v>0.71600000003168285</v>
      </c>
      <c r="W11" s="954"/>
      <c r="X11" s="175"/>
      <c r="Y11" s="192">
        <f t="shared" si="5"/>
        <v>877425.85011960007</v>
      </c>
      <c r="Z11" s="273">
        <f t="shared" si="6"/>
        <v>366105.42465141823</v>
      </c>
      <c r="AA11" s="9">
        <f t="shared" si="7"/>
        <v>0.71600000003168285</v>
      </c>
      <c r="AB11" s="16"/>
      <c r="AC11" s="51"/>
      <c r="AD11" s="13"/>
      <c r="AE11" s="13"/>
      <c r="AF11" s="131"/>
      <c r="AG11" s="131"/>
      <c r="AH11" s="129">
        <f t="shared" si="8"/>
        <v>0</v>
      </c>
    </row>
    <row r="12" spans="1:34" ht="36" customHeight="1" outlineLevel="1" thickBot="1" x14ac:dyDescent="0.35">
      <c r="A12" s="911" t="s">
        <v>52</v>
      </c>
      <c r="B12" s="105" t="s">
        <v>54</v>
      </c>
      <c r="C12" s="201">
        <v>3053660.2722999998</v>
      </c>
      <c r="D12" s="195">
        <f>'APRIL ''25 PLN'!D12/4.29</f>
        <v>645960.44555646274</v>
      </c>
      <c r="E12" s="161"/>
      <c r="F12" s="161"/>
      <c r="G12" s="230">
        <f t="shared" si="9"/>
        <v>-3150000</v>
      </c>
      <c r="H12" s="10">
        <f t="shared" si="0"/>
        <v>-1</v>
      </c>
      <c r="I12" s="212">
        <v>3150000</v>
      </c>
      <c r="J12" s="547">
        <v>3150000</v>
      </c>
      <c r="K12" s="17"/>
      <c r="L12" s="17"/>
      <c r="M12" s="17"/>
      <c r="N12" s="134"/>
      <c r="O12" s="212"/>
      <c r="P12" s="366">
        <f>I12-O12</f>
        <v>3150000</v>
      </c>
      <c r="Q12" s="230">
        <f t="shared" si="1"/>
        <v>96339.727700000163</v>
      </c>
      <c r="R12" s="10">
        <f t="shared" si="2"/>
        <v>3.1548934429250552E-2</v>
      </c>
      <c r="S12" s="230">
        <f t="shared" si="3"/>
        <v>2504039.5544435373</v>
      </c>
      <c r="T12" s="32">
        <f t="shared" si="4"/>
        <v>3.8764595753017534</v>
      </c>
      <c r="U12" s="569">
        <f t="shared" si="11"/>
        <v>2504039.5544435373</v>
      </c>
      <c r="V12" s="10">
        <f t="shared" si="12"/>
        <v>3.8764595753017534</v>
      </c>
      <c r="W12" s="951" t="s">
        <v>426</v>
      </c>
      <c r="X12" s="176"/>
      <c r="Y12" s="181">
        <f t="shared" si="5"/>
        <v>3150000</v>
      </c>
      <c r="Z12" s="230">
        <f t="shared" si="6"/>
        <v>2504039.5544435373</v>
      </c>
      <c r="AA12" s="10">
        <f t="shared" si="7"/>
        <v>3.8764595753017534</v>
      </c>
      <c r="AB12" s="16"/>
      <c r="AC12" s="106"/>
      <c r="AD12" s="17"/>
      <c r="AE12" s="17"/>
      <c r="AF12" s="17"/>
      <c r="AG12" s="17"/>
      <c r="AH12" s="22">
        <f t="shared" si="8"/>
        <v>0</v>
      </c>
    </row>
    <row r="13" spans="1:34" ht="36" customHeight="1" outlineLevel="1" thickBot="1" x14ac:dyDescent="0.35">
      <c r="A13" s="911" t="s">
        <v>52</v>
      </c>
      <c r="B13" s="105" t="s">
        <v>55</v>
      </c>
      <c r="C13" s="202">
        <v>32036.972600000001</v>
      </c>
      <c r="D13" s="195">
        <f>'APRIL ''25 PLN'!D13/4.29</f>
        <v>7509.7916152378484</v>
      </c>
      <c r="E13" s="184"/>
      <c r="F13" s="184"/>
      <c r="G13" s="230">
        <f t="shared" si="9"/>
        <v>-6500</v>
      </c>
      <c r="H13" s="10">
        <f t="shared" si="0"/>
        <v>-1</v>
      </c>
      <c r="I13" s="213">
        <v>6500</v>
      </c>
      <c r="J13" s="548">
        <v>6500</v>
      </c>
      <c r="K13" s="17"/>
      <c r="L13" s="17"/>
      <c r="M13" s="17"/>
      <c r="N13" s="134"/>
      <c r="O13" s="213"/>
      <c r="P13" s="367">
        <f t="shared" si="10"/>
        <v>6500</v>
      </c>
      <c r="Q13" s="230">
        <f t="shared" si="1"/>
        <v>-25536.972600000001</v>
      </c>
      <c r="R13" s="10">
        <f t="shared" si="2"/>
        <v>-0.79710941850978767</v>
      </c>
      <c r="S13" s="230">
        <f t="shared" si="3"/>
        <v>-1009.7916152378484</v>
      </c>
      <c r="T13" s="32">
        <f t="shared" si="4"/>
        <v>-0.13446333360154983</v>
      </c>
      <c r="U13" s="569">
        <f t="shared" si="11"/>
        <v>-1009.7916152378484</v>
      </c>
      <c r="V13" s="10">
        <f t="shared" si="12"/>
        <v>-0.13446333360154983</v>
      </c>
      <c r="W13" s="952"/>
      <c r="X13" s="177"/>
      <c r="Y13" s="181">
        <f t="shared" si="5"/>
        <v>6500</v>
      </c>
      <c r="Z13" s="230">
        <f t="shared" si="6"/>
        <v>-1009.7916152378484</v>
      </c>
      <c r="AA13" s="10">
        <f t="shared" si="7"/>
        <v>-0.13446333360154983</v>
      </c>
      <c r="AB13" s="16"/>
      <c r="AC13" s="120"/>
      <c r="AD13" s="27"/>
      <c r="AE13" s="27"/>
      <c r="AF13" s="27"/>
      <c r="AG13" s="132"/>
      <c r="AH13" s="115">
        <f t="shared" si="8"/>
        <v>0</v>
      </c>
    </row>
    <row r="14" spans="1:34" ht="36" customHeight="1" outlineLevel="1" thickBot="1" x14ac:dyDescent="0.35">
      <c r="A14" s="90" t="s">
        <v>52</v>
      </c>
      <c r="B14" s="90" t="s">
        <v>56</v>
      </c>
      <c r="C14" s="203">
        <v>0</v>
      </c>
      <c r="D14" s="195">
        <f>'APRIL ''25 PLN'!D14/4.29</f>
        <v>0</v>
      </c>
      <c r="E14" s="162"/>
      <c r="F14" s="162"/>
      <c r="G14" s="274">
        <f t="shared" si="9"/>
        <v>0</v>
      </c>
      <c r="H14" s="12" t="e">
        <f t="shared" si="0"/>
        <v>#DIV/0!</v>
      </c>
      <c r="I14" s="214"/>
      <c r="J14" s="548"/>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953"/>
      <c r="X14" s="178"/>
      <c r="Y14" s="193">
        <f t="shared" si="5"/>
        <v>0</v>
      </c>
      <c r="Z14" s="274">
        <f t="shared" si="6"/>
        <v>0</v>
      </c>
      <c r="AA14" s="12" t="e">
        <f t="shared" si="7"/>
        <v>#DIV/0!</v>
      </c>
      <c r="AB14" s="16"/>
      <c r="AC14" s="121"/>
      <c r="AD14" s="117"/>
      <c r="AE14" s="117"/>
      <c r="AF14" s="117"/>
      <c r="AG14" s="118"/>
      <c r="AH14" s="119">
        <f t="shared" si="8"/>
        <v>0</v>
      </c>
    </row>
    <row r="15" spans="1:34" ht="36" hidden="1" customHeight="1" outlineLevel="1" thickBot="1" x14ac:dyDescent="0.35">
      <c r="A15" s="910" t="s">
        <v>57</v>
      </c>
      <c r="B15" s="107" t="s">
        <v>58</v>
      </c>
      <c r="C15" s="200">
        <v>153786.49950000001</v>
      </c>
      <c r="D15" s="195">
        <f>'APRIL ''25 PLN'!D15/4.29</f>
        <v>39956.740167826087</v>
      </c>
      <c r="E15" s="160"/>
      <c r="F15" s="160"/>
      <c r="G15" s="276">
        <f t="shared" si="9"/>
        <v>-68565.766119599997</v>
      </c>
      <c r="H15" s="45">
        <f t="shared" si="0"/>
        <v>-1</v>
      </c>
      <c r="I15" s="233">
        <v>68565.766119599997</v>
      </c>
      <c r="J15" s="549">
        <v>68565.766119599997</v>
      </c>
      <c r="K15" s="27"/>
      <c r="L15" s="27"/>
      <c r="M15" s="27"/>
      <c r="N15" s="135"/>
      <c r="O15" s="233"/>
      <c r="P15" s="369">
        <f t="shared" si="10"/>
        <v>68565.766119599997</v>
      </c>
      <c r="Q15" s="276">
        <f t="shared" si="1"/>
        <v>-85220.733380400008</v>
      </c>
      <c r="R15" s="45">
        <f t="shared" si="2"/>
        <v>-0.5541496402966114</v>
      </c>
      <c r="S15" s="276">
        <f t="shared" si="3"/>
        <v>28609.02595177391</v>
      </c>
      <c r="T15" s="187">
        <f t="shared" si="4"/>
        <v>0.7159999997900337</v>
      </c>
      <c r="U15" s="571">
        <f t="shared" si="11"/>
        <v>28609.02595177391</v>
      </c>
      <c r="V15" s="45">
        <f t="shared" si="12"/>
        <v>0.7159999997900337</v>
      </c>
      <c r="W15" s="954"/>
      <c r="X15" s="175"/>
      <c r="Y15" s="192">
        <f t="shared" si="5"/>
        <v>68565.766119599997</v>
      </c>
      <c r="Z15" s="276">
        <f t="shared" si="6"/>
        <v>28609.02595177391</v>
      </c>
      <c r="AA15" s="45">
        <f t="shared" si="7"/>
        <v>0.7159999997900337</v>
      </c>
      <c r="AB15" s="16"/>
      <c r="AC15" s="128"/>
      <c r="AD15" s="8"/>
      <c r="AE15" s="8"/>
      <c r="AF15" s="8"/>
      <c r="AG15" s="8"/>
      <c r="AH15" s="129">
        <f t="shared" si="8"/>
        <v>0</v>
      </c>
    </row>
    <row r="16" spans="1:34" ht="36" hidden="1" customHeight="1" outlineLevel="1" thickBot="1" x14ac:dyDescent="0.35">
      <c r="A16" s="912" t="s">
        <v>57</v>
      </c>
      <c r="B16" s="111" t="s">
        <v>59</v>
      </c>
      <c r="C16" s="204">
        <v>390188.24410000001</v>
      </c>
      <c r="D16" s="195">
        <f>'APRIL ''25 PLN'!D16/4.29</f>
        <v>100874.91058108</v>
      </c>
      <c r="E16" s="242">
        <v>2869.7793000000001</v>
      </c>
      <c r="F16" s="242"/>
      <c r="G16" s="274">
        <f t="shared" si="9"/>
        <v>-377130.22070000001</v>
      </c>
      <c r="H16" s="12">
        <f t="shared" si="0"/>
        <v>-0.99244794921052637</v>
      </c>
      <c r="I16" s="242">
        <v>380000</v>
      </c>
      <c r="J16" s="695">
        <v>380000</v>
      </c>
      <c r="K16" s="17"/>
      <c r="L16" s="17"/>
      <c r="M16" s="17"/>
      <c r="N16" s="134"/>
      <c r="O16" s="234"/>
      <c r="P16" s="370">
        <f t="shared" si="10"/>
        <v>380000</v>
      </c>
      <c r="Q16" s="274">
        <f t="shared" si="1"/>
        <v>-10188.244100000011</v>
      </c>
      <c r="R16" s="12">
        <f t="shared" si="2"/>
        <v>-2.6111099588610132E-2</v>
      </c>
      <c r="S16" s="274">
        <f t="shared" si="3"/>
        <v>279125.08941891999</v>
      </c>
      <c r="T16" s="33">
        <f t="shared" si="4"/>
        <v>2.7670417531083538</v>
      </c>
      <c r="U16" s="570">
        <f t="shared" si="11"/>
        <v>279125.08941891999</v>
      </c>
      <c r="V16" s="12">
        <f t="shared" si="12"/>
        <v>2.7670417531083538</v>
      </c>
      <c r="W16" s="955" t="s">
        <v>321</v>
      </c>
      <c r="X16" s="179"/>
      <c r="Y16" s="181">
        <f t="shared" si="5"/>
        <v>380000</v>
      </c>
      <c r="Z16" s="295">
        <f t="shared" si="6"/>
        <v>279125.08941891999</v>
      </c>
      <c r="AA16" s="47">
        <f t="shared" si="7"/>
        <v>2.7670417531083538</v>
      </c>
      <c r="AB16" s="16"/>
      <c r="AC16" s="121">
        <v>90000</v>
      </c>
      <c r="AD16" s="11">
        <v>90000</v>
      </c>
      <c r="AE16" s="11">
        <v>75000</v>
      </c>
      <c r="AF16" s="11">
        <v>85000</v>
      </c>
      <c r="AG16" s="11">
        <v>40000</v>
      </c>
      <c r="AH16" s="119">
        <f t="shared" si="8"/>
        <v>380000</v>
      </c>
    </row>
    <row r="17" spans="1:37" ht="36" hidden="1" customHeight="1" thickBot="1" x14ac:dyDescent="0.35">
      <c r="A17" s="888" t="s">
        <v>200</v>
      </c>
      <c r="B17" s="889"/>
      <c r="C17" s="164">
        <f>SUM(C5:C16)</f>
        <v>6265904.273848718</v>
      </c>
      <c r="D17" s="195">
        <f>'APRIL ''25 PLN'!D17/4.29</f>
        <v>1412452.2051448128</v>
      </c>
      <c r="E17" s="164">
        <f>SUM(E5:E16)</f>
        <v>24528.779300000002</v>
      </c>
      <c r="F17" s="208">
        <f>SUM(F5:F16)</f>
        <v>0</v>
      </c>
      <c r="G17" s="291">
        <f t="shared" si="9"/>
        <v>-4815269.962579201</v>
      </c>
      <c r="H17" s="292">
        <f t="shared" si="0"/>
        <v>-0.99493185964785058</v>
      </c>
      <c r="I17" s="215">
        <f>SUM(I5:I16)</f>
        <v>4839798.7418792006</v>
      </c>
      <c r="J17" s="550">
        <v>4839798.7418792006</v>
      </c>
      <c r="K17" s="7"/>
      <c r="L17" s="7"/>
      <c r="M17" s="7"/>
      <c r="N17" s="53"/>
      <c r="O17" s="215">
        <f>SUM(O5:O16)</f>
        <v>0</v>
      </c>
      <c r="P17" s="381">
        <f>I17-O17</f>
        <v>4839798.7418792006</v>
      </c>
      <c r="Q17" s="277">
        <f t="shared" si="1"/>
        <v>-1426105.5319695175</v>
      </c>
      <c r="R17" s="152">
        <f t="shared" si="2"/>
        <v>-0.227597720878292</v>
      </c>
      <c r="S17" s="277">
        <f t="shared" si="3"/>
        <v>3427346.5367343877</v>
      </c>
      <c r="T17" s="226">
        <f t="shared" si="4"/>
        <v>2.4265221323952666</v>
      </c>
      <c r="U17" s="564">
        <f t="shared" si="11"/>
        <v>3427346.5367343877</v>
      </c>
      <c r="V17" s="558">
        <f t="shared" si="12"/>
        <v>2.4265221323952666</v>
      </c>
      <c r="W17" s="949"/>
      <c r="X17" s="165">
        <f>SUM(X5:X16)</f>
        <v>0</v>
      </c>
      <c r="Y17" s="165">
        <f t="shared" si="5"/>
        <v>4839798.7418792006</v>
      </c>
      <c r="Z17" s="291">
        <f t="shared" si="6"/>
        <v>3427346.5367343877</v>
      </c>
      <c r="AA17" s="292">
        <f t="shared" si="7"/>
        <v>2.4265221323952666</v>
      </c>
      <c r="AB17" s="4"/>
      <c r="AC17" s="28">
        <f>SUM(AC5:AC16)</f>
        <v>149159</v>
      </c>
      <c r="AD17" s="7">
        <f>SUM(AD5:AD16)</f>
        <v>153000</v>
      </c>
      <c r="AE17" s="7">
        <f t="shared" ref="AE17:AH17" si="13">SUM(AE5:AE16)</f>
        <v>136000</v>
      </c>
      <c r="AF17" s="7">
        <f t="shared" si="13"/>
        <v>153000</v>
      </c>
      <c r="AG17" s="7">
        <f t="shared" si="13"/>
        <v>79500</v>
      </c>
      <c r="AH17" s="29">
        <f t="shared" si="13"/>
        <v>670659</v>
      </c>
    </row>
    <row r="18" spans="1:37" ht="36" hidden="1" customHeight="1" outlineLevel="1" thickBot="1" x14ac:dyDescent="0.35">
      <c r="A18" s="907" t="s">
        <v>49</v>
      </c>
      <c r="B18" s="36" t="s">
        <v>60</v>
      </c>
      <c r="C18" s="192">
        <v>325007.5809</v>
      </c>
      <c r="D18" s="195">
        <f>'APRIL ''25 PLN'!D18/4.29</f>
        <v>82521.678321676794</v>
      </c>
      <c r="E18" s="196">
        <v>53877.51</v>
      </c>
      <c r="F18" s="183">
        <v>1215.4000000000001</v>
      </c>
      <c r="G18" s="273">
        <f t="shared" si="9"/>
        <v>-246122.49</v>
      </c>
      <c r="H18" s="9">
        <f t="shared" si="0"/>
        <v>-0.82040829999999998</v>
      </c>
      <c r="I18" s="211">
        <v>300000</v>
      </c>
      <c r="J18" s="551">
        <v>300000</v>
      </c>
      <c r="K18" s="131"/>
      <c r="L18" s="8"/>
      <c r="M18" s="8"/>
      <c r="N18" s="153"/>
      <c r="O18" s="216">
        <f>40000+(4.2*14200)</f>
        <v>99640</v>
      </c>
      <c r="P18" s="374">
        <f t="shared" si="10"/>
        <v>200360</v>
      </c>
      <c r="Q18" s="273">
        <f t="shared" si="1"/>
        <v>-25007.580900000001</v>
      </c>
      <c r="R18" s="9">
        <f t="shared" si="2"/>
        <v>-7.6944607971142887E-2</v>
      </c>
      <c r="S18" s="273">
        <f t="shared" si="3"/>
        <v>217478.32167832321</v>
      </c>
      <c r="T18" s="31">
        <f t="shared" si="4"/>
        <v>2.635408369066047</v>
      </c>
      <c r="U18" s="568">
        <f t="shared" si="11"/>
        <v>117838.32167832321</v>
      </c>
      <c r="V18" s="9">
        <f t="shared" si="12"/>
        <v>1.4279680694202441</v>
      </c>
      <c r="W18" s="950" t="s">
        <v>432</v>
      </c>
      <c r="X18" s="171"/>
      <c r="Y18" s="181">
        <f t="shared" si="5"/>
        <v>300000</v>
      </c>
      <c r="Z18" s="273">
        <f t="shared" si="6"/>
        <v>217478.32167832321</v>
      </c>
      <c r="AA18" s="9">
        <f t="shared" si="7"/>
        <v>2.635408369066047</v>
      </c>
      <c r="AB18" s="16"/>
      <c r="AC18" s="128"/>
      <c r="AD18" s="131"/>
      <c r="AE18" s="131"/>
      <c r="AF18" s="131"/>
      <c r="AG18" s="52"/>
      <c r="AH18" s="129">
        <f t="shared" ref="AH18:AH38" si="14">SUM(AC18:AG18)</f>
        <v>0</v>
      </c>
    </row>
    <row r="19" spans="1:37" ht="36" hidden="1" customHeight="1" outlineLevel="1" thickBot="1" x14ac:dyDescent="0.35">
      <c r="A19" s="105" t="s">
        <v>49</v>
      </c>
      <c r="B19" s="37" t="s">
        <v>61</v>
      </c>
      <c r="C19" s="181">
        <v>677292.62789999996</v>
      </c>
      <c r="D19" s="195">
        <f>'APRIL ''25 PLN'!D19/4.29</f>
        <v>239063.59255552167</v>
      </c>
      <c r="E19" s="176">
        <v>0</v>
      </c>
      <c r="F19" s="161">
        <v>207151.94</v>
      </c>
      <c r="G19" s="230">
        <f t="shared" si="9"/>
        <v>-300000</v>
      </c>
      <c r="H19" s="10">
        <f t="shared" si="0"/>
        <v>-1</v>
      </c>
      <c r="I19" s="212">
        <v>300000</v>
      </c>
      <c r="J19" s="547">
        <v>300000</v>
      </c>
      <c r="K19" s="17"/>
      <c r="L19" s="3"/>
      <c r="M19" s="3"/>
      <c r="N19" s="133"/>
      <c r="O19" s="212"/>
      <c r="P19" s="366">
        <f t="shared" si="10"/>
        <v>300000</v>
      </c>
      <c r="Q19" s="230">
        <f t="shared" si="1"/>
        <v>-377292.62789999996</v>
      </c>
      <c r="R19" s="10">
        <f t="shared" si="2"/>
        <v>-0.55705999498300462</v>
      </c>
      <c r="S19" s="230">
        <f t="shared" si="3"/>
        <v>60936.407444478333</v>
      </c>
      <c r="T19" s="32">
        <f t="shared" si="4"/>
        <v>0.25489622569913517</v>
      </c>
      <c r="U19" s="569">
        <f t="shared" si="11"/>
        <v>60936.407444478333</v>
      </c>
      <c r="V19" s="10">
        <f t="shared" si="12"/>
        <v>0.25489622569913517</v>
      </c>
      <c r="W19" s="951" t="s">
        <v>322</v>
      </c>
      <c r="X19" s="172"/>
      <c r="Y19" s="181">
        <f t="shared" si="5"/>
        <v>300000</v>
      </c>
      <c r="Z19" s="230">
        <f t="shared" si="6"/>
        <v>60936.407444478333</v>
      </c>
      <c r="AA19" s="10">
        <f t="shared" si="7"/>
        <v>0.25489622569913517</v>
      </c>
      <c r="AB19" s="16"/>
      <c r="AC19" s="19"/>
      <c r="AD19" s="17"/>
      <c r="AE19" s="17"/>
      <c r="AF19" s="17"/>
      <c r="AG19" s="41"/>
      <c r="AH19" s="18">
        <f t="shared" si="14"/>
        <v>0</v>
      </c>
      <c r="AK19" s="126"/>
    </row>
    <row r="20" spans="1:37" ht="36" hidden="1" customHeight="1" outlineLevel="1" thickBot="1" x14ac:dyDescent="0.35">
      <c r="A20" s="105" t="s">
        <v>203</v>
      </c>
      <c r="B20" s="37" t="s">
        <v>63</v>
      </c>
      <c r="C20" s="181">
        <v>0</v>
      </c>
      <c r="D20" s="195">
        <f>'APRIL ''25 PLN'!D20/4.29</f>
        <v>0</v>
      </c>
      <c r="E20" s="176"/>
      <c r="F20" s="161"/>
      <c r="G20" s="230">
        <f t="shared" si="9"/>
        <v>0</v>
      </c>
      <c r="H20" s="10" t="e">
        <f t="shared" si="0"/>
        <v>#DIV/0!</v>
      </c>
      <c r="I20" s="212"/>
      <c r="J20" s="547"/>
      <c r="K20" s="17"/>
      <c r="L20" s="3"/>
      <c r="M20" s="3"/>
      <c r="N20" s="133"/>
      <c r="O20" s="212"/>
      <c r="P20" s="366">
        <f t="shared" si="10"/>
        <v>0</v>
      </c>
      <c r="Q20" s="230">
        <f t="shared" si="1"/>
        <v>0</v>
      </c>
      <c r="R20" s="10" t="e">
        <f t="shared" si="2"/>
        <v>#DIV/0!</v>
      </c>
      <c r="S20" s="230">
        <f t="shared" si="3"/>
        <v>0</v>
      </c>
      <c r="T20" s="32" t="e">
        <f t="shared" si="4"/>
        <v>#DIV/0!</v>
      </c>
      <c r="U20" s="569">
        <f t="shared" si="11"/>
        <v>0</v>
      </c>
      <c r="V20" s="10" t="e">
        <f t="shared" si="12"/>
        <v>#DIV/0!</v>
      </c>
      <c r="W20" s="951"/>
      <c r="X20" s="172"/>
      <c r="Y20" s="181">
        <f t="shared" si="5"/>
        <v>0</v>
      </c>
      <c r="Z20" s="230">
        <f t="shared" si="6"/>
        <v>0</v>
      </c>
      <c r="AA20" s="10" t="e">
        <f t="shared" si="7"/>
        <v>#DIV/0!</v>
      </c>
      <c r="AB20" s="16"/>
      <c r="AC20" s="19"/>
      <c r="AD20" s="17"/>
      <c r="AE20" s="17"/>
      <c r="AF20" s="17"/>
      <c r="AG20" s="41"/>
      <c r="AH20" s="18">
        <f t="shared" si="14"/>
        <v>0</v>
      </c>
    </row>
    <row r="21" spans="1:37" ht="36" hidden="1" customHeight="1" outlineLevel="1" thickBot="1" x14ac:dyDescent="0.35">
      <c r="A21" s="105" t="s">
        <v>46</v>
      </c>
      <c r="B21" s="37" t="s">
        <v>64</v>
      </c>
      <c r="C21" s="181">
        <v>6101.0999000000002</v>
      </c>
      <c r="D21" s="195">
        <f>'APRIL ''25 PLN'!D21/4.29</f>
        <v>2862.474844429235</v>
      </c>
      <c r="E21" s="176"/>
      <c r="F21" s="161">
        <v>2318.9</v>
      </c>
      <c r="G21" s="230">
        <f t="shared" si="9"/>
        <v>-12280.017082601418</v>
      </c>
      <c r="H21" s="10">
        <f t="shared" si="0"/>
        <v>-1</v>
      </c>
      <c r="I21" s="212">
        <v>12280.017082601418</v>
      </c>
      <c r="J21" s="547">
        <v>12280.017082601418</v>
      </c>
      <c r="K21" s="17"/>
      <c r="L21" s="3"/>
      <c r="M21" s="3"/>
      <c r="N21" s="133"/>
      <c r="O21" s="212"/>
      <c r="P21" s="366">
        <f t="shared" si="10"/>
        <v>12280.017082601418</v>
      </c>
      <c r="Q21" s="230">
        <f t="shared" si="1"/>
        <v>6178.9171826014181</v>
      </c>
      <c r="R21" s="10">
        <f t="shared" si="2"/>
        <v>1.0127546317675304</v>
      </c>
      <c r="S21" s="230">
        <f t="shared" si="3"/>
        <v>9417.5422381721837</v>
      </c>
      <c r="T21" s="32">
        <f t="shared" si="4"/>
        <v>3.29</v>
      </c>
      <c r="U21" s="569">
        <f t="shared" si="11"/>
        <v>9417.5422381721837</v>
      </c>
      <c r="V21" s="10">
        <f t="shared" si="12"/>
        <v>3.29</v>
      </c>
      <c r="W21" s="951"/>
      <c r="X21" s="172"/>
      <c r="Y21" s="181">
        <f t="shared" si="5"/>
        <v>12280.017082601418</v>
      </c>
      <c r="Z21" s="230">
        <f t="shared" si="6"/>
        <v>9417.5422381721837</v>
      </c>
      <c r="AA21" s="10">
        <f t="shared" si="7"/>
        <v>3.29</v>
      </c>
      <c r="AB21" s="16"/>
      <c r="AC21" s="19"/>
      <c r="AD21" s="17"/>
      <c r="AE21" s="17"/>
      <c r="AF21" s="17"/>
      <c r="AG21" s="41"/>
      <c r="AH21" s="18">
        <f t="shared" si="14"/>
        <v>0</v>
      </c>
    </row>
    <row r="22" spans="1:37" ht="36" hidden="1" customHeight="1" outlineLevel="1" thickBot="1" x14ac:dyDescent="0.35">
      <c r="A22" s="105" t="s">
        <v>34</v>
      </c>
      <c r="B22" s="37" t="s">
        <v>65</v>
      </c>
      <c r="C22" s="181">
        <v>7219.5295999999998</v>
      </c>
      <c r="D22" s="195">
        <f>'APRIL ''25 PLN'!D22/4.29</f>
        <v>4035.7092361190739</v>
      </c>
      <c r="E22" s="176">
        <v>1543</v>
      </c>
      <c r="F22" s="161"/>
      <c r="G22" s="230">
        <f t="shared" si="9"/>
        <v>-13457</v>
      </c>
      <c r="H22" s="10">
        <f t="shared" si="0"/>
        <v>-0.89713333333333334</v>
      </c>
      <c r="I22" s="212">
        <v>15000</v>
      </c>
      <c r="J22" s="547">
        <v>15000</v>
      </c>
      <c r="K22" s="19"/>
      <c r="L22" s="3"/>
      <c r="M22" s="3"/>
      <c r="N22" s="133"/>
      <c r="O22" s="212"/>
      <c r="P22" s="366">
        <f t="shared" si="10"/>
        <v>15000</v>
      </c>
      <c r="Q22" s="230">
        <f t="shared" si="1"/>
        <v>7780.4704000000002</v>
      </c>
      <c r="R22" s="10">
        <f t="shared" si="2"/>
        <v>1.0776976937666412</v>
      </c>
      <c r="S22" s="230">
        <f t="shared" si="3"/>
        <v>10964.290763880927</v>
      </c>
      <c r="T22" s="32">
        <f t="shared" si="4"/>
        <v>2.7168188098765755</v>
      </c>
      <c r="U22" s="569">
        <f t="shared" si="11"/>
        <v>10964.290763880927</v>
      </c>
      <c r="V22" s="10">
        <f t="shared" si="12"/>
        <v>2.7168188098765755</v>
      </c>
      <c r="W22" s="951" t="s">
        <v>323</v>
      </c>
      <c r="X22" s="172"/>
      <c r="Y22" s="181">
        <f t="shared" si="5"/>
        <v>15000</v>
      </c>
      <c r="Z22" s="230">
        <f t="shared" si="6"/>
        <v>10964.290763880927</v>
      </c>
      <c r="AA22" s="10">
        <f t="shared" si="7"/>
        <v>2.7168188098765755</v>
      </c>
      <c r="AB22" s="16"/>
      <c r="AC22" s="19"/>
      <c r="AD22" s="17"/>
      <c r="AE22" s="17"/>
      <c r="AF22" s="17"/>
      <c r="AG22" s="41"/>
      <c r="AH22" s="18">
        <f t="shared" si="14"/>
        <v>0</v>
      </c>
    </row>
    <row r="23" spans="1:37" ht="36" hidden="1" customHeight="1" outlineLevel="1" thickBot="1" x14ac:dyDescent="0.35">
      <c r="A23" s="911" t="s">
        <v>34</v>
      </c>
      <c r="B23" s="37" t="s">
        <v>66</v>
      </c>
      <c r="C23" s="181">
        <v>247981.2598</v>
      </c>
      <c r="D23" s="195">
        <f>'APRIL ''25 PLN'!D23/4.29</f>
        <v>105130.98154730035</v>
      </c>
      <c r="E23" s="176"/>
      <c r="F23" s="161">
        <v>75420</v>
      </c>
      <c r="G23" s="230">
        <f t="shared" si="9"/>
        <v>-250000</v>
      </c>
      <c r="H23" s="10">
        <f t="shared" si="0"/>
        <v>-1</v>
      </c>
      <c r="I23" s="212">
        <v>250000</v>
      </c>
      <c r="J23" s="547">
        <v>250000</v>
      </c>
      <c r="K23" s="19"/>
      <c r="L23" s="3"/>
      <c r="M23" s="3"/>
      <c r="N23" s="133"/>
      <c r="O23" s="212"/>
      <c r="P23" s="366">
        <f t="shared" si="10"/>
        <v>250000</v>
      </c>
      <c r="Q23" s="230">
        <f t="shared" si="1"/>
        <v>2018.7402000000002</v>
      </c>
      <c r="R23" s="10">
        <f t="shared" si="2"/>
        <v>8.1406966059780483E-3</v>
      </c>
      <c r="S23" s="230">
        <f t="shared" si="3"/>
        <v>144869.01845269965</v>
      </c>
      <c r="T23" s="32">
        <f t="shared" si="4"/>
        <v>1.3779859782581827</v>
      </c>
      <c r="U23" s="569">
        <f t="shared" si="11"/>
        <v>144869.01845269965</v>
      </c>
      <c r="V23" s="10">
        <f t="shared" si="12"/>
        <v>1.3779859782581827</v>
      </c>
      <c r="W23" s="951" t="s">
        <v>324</v>
      </c>
      <c r="X23" s="172"/>
      <c r="Y23" s="181">
        <f t="shared" si="5"/>
        <v>250000</v>
      </c>
      <c r="Z23" s="230">
        <f t="shared" si="6"/>
        <v>144869.01845269965</v>
      </c>
      <c r="AA23" s="10">
        <f t="shared" si="7"/>
        <v>1.3779859782581827</v>
      </c>
      <c r="AB23" s="16"/>
      <c r="AC23" s="19"/>
      <c r="AD23" s="17"/>
      <c r="AE23" s="17"/>
      <c r="AF23" s="17"/>
      <c r="AG23" s="41"/>
      <c r="AH23" s="18">
        <f t="shared" si="14"/>
        <v>0</v>
      </c>
    </row>
    <row r="24" spans="1:37" ht="36" hidden="1" customHeight="1" outlineLevel="1" thickBot="1" x14ac:dyDescent="0.35">
      <c r="A24" s="912" t="s">
        <v>34</v>
      </c>
      <c r="B24" s="95" t="s">
        <v>291</v>
      </c>
      <c r="C24" s="194">
        <v>0</v>
      </c>
      <c r="D24" s="195">
        <f>'APRIL ''25 PLN'!D24/4.29</f>
        <v>0</v>
      </c>
      <c r="E24" s="179"/>
      <c r="F24" s="242"/>
      <c r="G24" s="277">
        <f t="shared" si="9"/>
        <v>0</v>
      </c>
      <c r="H24" s="96" t="e">
        <f t="shared" si="0"/>
        <v>#DIV/0!</v>
      </c>
      <c r="I24" s="296">
        <v>0</v>
      </c>
      <c r="J24" s="552">
        <v>0</v>
      </c>
      <c r="K24" s="123"/>
      <c r="L24" s="697"/>
      <c r="M24" s="697"/>
      <c r="N24" s="698"/>
      <c r="O24" s="296"/>
      <c r="P24" s="372">
        <f t="shared" si="10"/>
        <v>0</v>
      </c>
      <c r="Q24" s="274">
        <f t="shared" si="1"/>
        <v>0</v>
      </c>
      <c r="R24" s="12" t="e">
        <f t="shared" si="2"/>
        <v>#DIV/0!</v>
      </c>
      <c r="S24" s="274">
        <f t="shared" si="3"/>
        <v>0</v>
      </c>
      <c r="T24" s="33" t="e">
        <f t="shared" si="4"/>
        <v>#DIV/0!</v>
      </c>
      <c r="U24" s="570">
        <f t="shared" si="11"/>
        <v>0</v>
      </c>
      <c r="V24" s="12" t="e">
        <f t="shared" si="12"/>
        <v>#DIV/0!</v>
      </c>
      <c r="W24" s="956"/>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thickBot="1" x14ac:dyDescent="0.35">
      <c r="A25" s="947" t="s">
        <v>69</v>
      </c>
      <c r="B25" s="830" t="s">
        <v>70</v>
      </c>
      <c r="C25" s="714">
        <v>1051117.1856</v>
      </c>
      <c r="D25" s="195">
        <f>'APRIL ''25 PLN'!D25/4.29</f>
        <v>113200.15937407545</v>
      </c>
      <c r="E25" s="831">
        <v>93168.43</v>
      </c>
      <c r="F25" s="832">
        <v>21290.19</v>
      </c>
      <c r="G25" s="273">
        <f>E25-I25</f>
        <v>-172460.25371478003</v>
      </c>
      <c r="H25" s="9">
        <f>E25/I25-1</f>
        <v>-0.64925312772305865</v>
      </c>
      <c r="I25" s="831">
        <v>265628.68371478003</v>
      </c>
      <c r="J25" s="551">
        <v>265628.68371478003</v>
      </c>
      <c r="K25" s="131"/>
      <c r="L25" s="131"/>
      <c r="M25" s="131"/>
      <c r="N25" s="281"/>
      <c r="O25" s="383">
        <v>192409</v>
      </c>
      <c r="P25" s="383">
        <f t="shared" si="10"/>
        <v>73219.683714780025</v>
      </c>
      <c r="Q25" s="273">
        <f t="shared" si="1"/>
        <v>-785488.50188521994</v>
      </c>
      <c r="R25" s="9">
        <f t="shared" si="2"/>
        <v>-0.74728918206854966</v>
      </c>
      <c r="S25" s="273">
        <f t="shared" si="3"/>
        <v>152428.52434070458</v>
      </c>
      <c r="T25" s="31">
        <f t="shared" si="4"/>
        <v>1.3465398386675154</v>
      </c>
      <c r="U25" s="568">
        <f t="shared" si="11"/>
        <v>-39980.475659295422</v>
      </c>
      <c r="V25" s="9">
        <f t="shared" si="12"/>
        <v>-0.35318391670437488</v>
      </c>
      <c r="W25" s="950" t="s">
        <v>325</v>
      </c>
      <c r="X25" s="192"/>
      <c r="Y25" s="192">
        <f t="shared" si="5"/>
        <v>265628.68371478003</v>
      </c>
      <c r="Z25" s="273">
        <f t="shared" si="6"/>
        <v>152428.52434070458</v>
      </c>
      <c r="AA25" s="9">
        <f t="shared" si="7"/>
        <v>1.3465398386675154</v>
      </c>
      <c r="AB25" s="16"/>
      <c r="AC25" s="313"/>
      <c r="AD25" s="131"/>
      <c r="AE25" s="8"/>
      <c r="AF25" s="13"/>
      <c r="AG25" s="34"/>
      <c r="AH25" s="129">
        <f t="shared" si="14"/>
        <v>0</v>
      </c>
    </row>
    <row r="26" spans="1:37" ht="36" customHeight="1" outlineLevel="1" thickBot="1" x14ac:dyDescent="0.35">
      <c r="A26" s="910" t="s">
        <v>52</v>
      </c>
      <c r="B26" s="826" t="s">
        <v>205</v>
      </c>
      <c r="C26" s="200">
        <v>4989159.5758999996</v>
      </c>
      <c r="D26" s="195">
        <f>'APRIL ''25 PLN'!D26/4.29</f>
        <v>1597653.6692246224</v>
      </c>
      <c r="E26" s="237">
        <v>1863990.75</v>
      </c>
      <c r="F26" s="240">
        <v>1660387.66</v>
      </c>
      <c r="G26" s="276">
        <f t="shared" si="9"/>
        <v>-3704550.0668762699</v>
      </c>
      <c r="H26" s="45">
        <f t="shared" si="0"/>
        <v>-0.66526405905997743</v>
      </c>
      <c r="I26" s="218">
        <v>5568540.8168762699</v>
      </c>
      <c r="J26" s="546">
        <v>4768540.8168762671</v>
      </c>
      <c r="K26" s="17"/>
      <c r="L26" s="17"/>
      <c r="M26" s="17"/>
      <c r="N26" s="134"/>
      <c r="O26" s="218">
        <v>0</v>
      </c>
      <c r="P26" s="218">
        <f t="shared" si="10"/>
        <v>5568540.8168762699</v>
      </c>
      <c r="Q26" s="276">
        <f t="shared" si="1"/>
        <v>579381.24097627029</v>
      </c>
      <c r="R26" s="45">
        <f t="shared" si="2"/>
        <v>0.11612802360039876</v>
      </c>
      <c r="S26" s="276">
        <f t="shared" si="3"/>
        <v>3970887.1476516472</v>
      </c>
      <c r="T26" s="187">
        <f t="shared" si="4"/>
        <v>2.4854492711044247</v>
      </c>
      <c r="U26" s="571">
        <f t="shared" si="11"/>
        <v>3970887.1476516472</v>
      </c>
      <c r="V26" s="45">
        <f t="shared" si="12"/>
        <v>2.4854492711044247</v>
      </c>
      <c r="W26" s="954" t="s">
        <v>433</v>
      </c>
      <c r="X26" s="180"/>
      <c r="Y26" s="181">
        <f t="shared" si="5"/>
        <v>5568540.8168762699</v>
      </c>
      <c r="Z26" s="276">
        <f t="shared" si="6"/>
        <v>3970887.1476516472</v>
      </c>
      <c r="AA26" s="45">
        <f t="shared" si="7"/>
        <v>2.4854492711044247</v>
      </c>
      <c r="AB26" s="16"/>
      <c r="AC26" s="26"/>
      <c r="AD26" s="27"/>
      <c r="AE26" s="27"/>
      <c r="AF26" s="27"/>
      <c r="AG26" s="43"/>
      <c r="AH26" s="22">
        <f t="shared" si="14"/>
        <v>0</v>
      </c>
    </row>
    <row r="27" spans="1:37" ht="36" customHeight="1" outlineLevel="1" thickBot="1" x14ac:dyDescent="0.35">
      <c r="A27" s="911" t="s">
        <v>52</v>
      </c>
      <c r="B27" s="825" t="s">
        <v>72</v>
      </c>
      <c r="C27" s="201">
        <v>1490616.4723</v>
      </c>
      <c r="D27" s="195">
        <f>'APRIL ''25 PLN'!D27/4.29</f>
        <v>230030.752904625</v>
      </c>
      <c r="E27" s="181"/>
      <c r="F27" s="201">
        <v>252306.02</v>
      </c>
      <c r="G27" s="230">
        <f t="shared" si="9"/>
        <v>-1110849.77</v>
      </c>
      <c r="H27" s="10">
        <f t="shared" si="0"/>
        <v>-1</v>
      </c>
      <c r="I27" s="217">
        <v>1110849.77</v>
      </c>
      <c r="J27" s="547">
        <v>1110849.77</v>
      </c>
      <c r="K27" s="17"/>
      <c r="L27" s="17"/>
      <c r="M27" s="17"/>
      <c r="N27" s="134"/>
      <c r="O27" s="239"/>
      <c r="P27" s="239">
        <f t="shared" si="10"/>
        <v>1110849.77</v>
      </c>
      <c r="Q27" s="230">
        <f t="shared" si="1"/>
        <v>-379766.7023</v>
      </c>
      <c r="R27" s="10">
        <f t="shared" si="2"/>
        <v>-0.25477157227038116</v>
      </c>
      <c r="S27" s="230">
        <f t="shared" si="3"/>
        <v>880819.01709537499</v>
      </c>
      <c r="T27" s="32">
        <f t="shared" si="4"/>
        <v>3.829135913234083</v>
      </c>
      <c r="U27" s="569">
        <f t="shared" si="11"/>
        <v>880819.01709537499</v>
      </c>
      <c r="V27" s="10">
        <f t="shared" si="12"/>
        <v>3.829135913234083</v>
      </c>
      <c r="W27" s="954" t="s">
        <v>326</v>
      </c>
      <c r="X27" s="181"/>
      <c r="Y27" s="181">
        <f t="shared" si="5"/>
        <v>1110849.77</v>
      </c>
      <c r="Z27" s="230">
        <f t="shared" si="6"/>
        <v>880819.01709537499</v>
      </c>
      <c r="AA27" s="10">
        <f t="shared" si="7"/>
        <v>3.829135913234083</v>
      </c>
      <c r="AB27" s="16"/>
      <c r="AC27" s="50"/>
      <c r="AD27" s="17"/>
      <c r="AE27" s="17"/>
      <c r="AF27" s="14"/>
      <c r="AG27" s="41"/>
      <c r="AH27" s="18">
        <f t="shared" si="14"/>
        <v>0</v>
      </c>
    </row>
    <row r="28" spans="1:37" ht="36" customHeight="1" outlineLevel="1" thickBot="1" x14ac:dyDescent="0.35">
      <c r="A28" s="911" t="s">
        <v>52</v>
      </c>
      <c r="B28" s="825" t="s">
        <v>73</v>
      </c>
      <c r="C28" s="201">
        <v>1181.72</v>
      </c>
      <c r="D28" s="195">
        <f>'APRIL ''25 PLN'!D28/4.29</f>
        <v>3037.4925074925072</v>
      </c>
      <c r="E28" s="181"/>
      <c r="F28" s="201"/>
      <c r="G28" s="230">
        <f t="shared" si="9"/>
        <v>-5065.1198999999997</v>
      </c>
      <c r="H28" s="10">
        <f t="shared" si="0"/>
        <v>-1</v>
      </c>
      <c r="I28" s="217">
        <v>5065.1198999999997</v>
      </c>
      <c r="J28" s="547">
        <v>5065.1198999999997</v>
      </c>
      <c r="K28" s="17"/>
      <c r="L28" s="17"/>
      <c r="M28" s="17"/>
      <c r="N28" s="134"/>
      <c r="O28" s="239"/>
      <c r="P28" s="239">
        <f t="shared" si="10"/>
        <v>5065.1198999999997</v>
      </c>
      <c r="Q28" s="230">
        <f t="shared" si="1"/>
        <v>3883.3998999999994</v>
      </c>
      <c r="R28" s="10">
        <f t="shared" si="2"/>
        <v>3.2862267711471409</v>
      </c>
      <c r="S28" s="230">
        <f t="shared" si="3"/>
        <v>2027.6273925074925</v>
      </c>
      <c r="T28" s="32">
        <f t="shared" si="4"/>
        <v>0.66753329843810127</v>
      </c>
      <c r="U28" s="569">
        <f t="shared" si="11"/>
        <v>2027.6273925074925</v>
      </c>
      <c r="V28" s="10">
        <f t="shared" si="12"/>
        <v>0.66753329843810127</v>
      </c>
      <c r="W28" s="951"/>
      <c r="X28" s="181"/>
      <c r="Y28" s="181">
        <f t="shared" si="5"/>
        <v>5065.1198999999997</v>
      </c>
      <c r="Z28" s="230">
        <f t="shared" si="6"/>
        <v>2027.6273925074925</v>
      </c>
      <c r="AA28" s="10">
        <f t="shared" si="7"/>
        <v>0.66753329843810127</v>
      </c>
      <c r="AB28" s="16"/>
      <c r="AC28" s="50"/>
      <c r="AD28" s="17"/>
      <c r="AE28" s="17"/>
      <c r="AF28" s="14"/>
      <c r="AG28" s="41"/>
      <c r="AH28" s="18">
        <f t="shared" si="14"/>
        <v>0</v>
      </c>
    </row>
    <row r="29" spans="1:37" ht="36" customHeight="1" outlineLevel="1" thickBot="1" x14ac:dyDescent="0.35">
      <c r="A29" s="911" t="s">
        <v>52</v>
      </c>
      <c r="B29" s="825" t="s">
        <v>208</v>
      </c>
      <c r="C29" s="201">
        <v>437042.23940000002</v>
      </c>
      <c r="D29" s="195">
        <f>'APRIL ''25 PLN'!D29/4.29</f>
        <v>110044.72777205176</v>
      </c>
      <c r="E29" s="181"/>
      <c r="F29" s="201">
        <v>28167.69</v>
      </c>
      <c r="G29" s="230">
        <f>E29-I29</f>
        <v>-150000</v>
      </c>
      <c r="H29" s="10">
        <f>E29/I29-1</f>
        <v>-1</v>
      </c>
      <c r="I29" s="217">
        <v>150000</v>
      </c>
      <c r="J29" s="547">
        <v>150000</v>
      </c>
      <c r="K29" s="17"/>
      <c r="L29" s="17"/>
      <c r="M29" s="17"/>
      <c r="N29" s="134"/>
      <c r="O29" s="238"/>
      <c r="P29" s="238">
        <f t="shared" si="10"/>
        <v>150000</v>
      </c>
      <c r="Q29" s="230">
        <f t="shared" si="1"/>
        <v>-287042.23940000002</v>
      </c>
      <c r="R29" s="10">
        <f t="shared" si="2"/>
        <v>-0.65678374656433725</v>
      </c>
      <c r="S29" s="230">
        <f t="shared" si="3"/>
        <v>39955.27222794824</v>
      </c>
      <c r="T29" s="32">
        <f t="shared" si="4"/>
        <v>0.36308211249076994</v>
      </c>
      <c r="U29" s="569">
        <f t="shared" si="11"/>
        <v>39955.27222794824</v>
      </c>
      <c r="V29" s="10">
        <f t="shared" si="12"/>
        <v>0.36308211249076994</v>
      </c>
      <c r="W29" s="951" t="s">
        <v>327</v>
      </c>
      <c r="X29" s="181"/>
      <c r="Y29" s="209">
        <f>I29+X29</f>
        <v>150000</v>
      </c>
      <c r="Z29" s="230">
        <f t="shared" si="6"/>
        <v>39955.27222794824</v>
      </c>
      <c r="AA29" s="10">
        <f t="shared" si="7"/>
        <v>0.36308211249076994</v>
      </c>
      <c r="AB29" s="16"/>
      <c r="AC29" s="50"/>
      <c r="AD29" s="17"/>
      <c r="AE29" s="17"/>
      <c r="AF29" s="17"/>
      <c r="AG29" s="17"/>
      <c r="AH29" s="18">
        <f t="shared" si="14"/>
        <v>0</v>
      </c>
    </row>
    <row r="30" spans="1:37" ht="36" customHeight="1" outlineLevel="1" thickBot="1" x14ac:dyDescent="0.35">
      <c r="A30" s="948" t="s">
        <v>52</v>
      </c>
      <c r="B30" s="827" t="s">
        <v>75</v>
      </c>
      <c r="C30" s="202">
        <v>189954.5508</v>
      </c>
      <c r="D30" s="195">
        <f>'APRIL ''25 PLN'!D30/4.29</f>
        <v>52934.549971953173</v>
      </c>
      <c r="E30" s="209">
        <v>37828.5</v>
      </c>
      <c r="F30" s="852">
        <v>90451.61</v>
      </c>
      <c r="G30" s="230">
        <f>E30-I30</f>
        <v>-143842.8755037433</v>
      </c>
      <c r="H30" s="10">
        <f>E30/I30-1</f>
        <v>-0.79177512200197686</v>
      </c>
      <c r="I30" s="212">
        <v>181671.3755037433</v>
      </c>
      <c r="J30" s="547">
        <v>181671.3755037433</v>
      </c>
      <c r="K30" s="25"/>
      <c r="L30" s="25"/>
      <c r="M30" s="25"/>
      <c r="N30" s="138"/>
      <c r="O30" s="239"/>
      <c r="P30" s="239">
        <f t="shared" si="10"/>
        <v>181671.3755037433</v>
      </c>
      <c r="Q30" s="230">
        <f t="shared" si="1"/>
        <v>-8283.175296256697</v>
      </c>
      <c r="R30" s="10">
        <f t="shared" si="2"/>
        <v>-4.3606090306190781E-2</v>
      </c>
      <c r="S30" s="230">
        <f t="shared" si="3"/>
        <v>128736.82553179012</v>
      </c>
      <c r="T30" s="32">
        <f t="shared" si="4"/>
        <v>2.4320000000000004</v>
      </c>
      <c r="U30" s="569">
        <f t="shared" si="11"/>
        <v>128736.82553179012</v>
      </c>
      <c r="V30" s="10">
        <f t="shared" si="12"/>
        <v>2.4320000000000004</v>
      </c>
      <c r="W30" s="951" t="s">
        <v>328</v>
      </c>
      <c r="X30" s="202"/>
      <c r="Y30" s="181">
        <f>I30+X30</f>
        <v>181671.3755037433</v>
      </c>
      <c r="Z30" s="230">
        <f t="shared" si="6"/>
        <v>128736.82553179012</v>
      </c>
      <c r="AA30" s="10">
        <f t="shared" si="7"/>
        <v>2.4320000000000004</v>
      </c>
      <c r="AB30" s="16"/>
      <c r="AC30" s="120"/>
      <c r="AD30" s="25"/>
      <c r="AE30" s="25"/>
      <c r="AF30" s="25"/>
      <c r="AG30" s="25"/>
      <c r="AH30" s="125">
        <f t="shared" si="14"/>
        <v>0</v>
      </c>
    </row>
    <row r="31" spans="1:37" ht="36" customHeight="1" outlineLevel="1" x14ac:dyDescent="0.3">
      <c r="A31" s="911" t="s">
        <v>76</v>
      </c>
      <c r="B31" s="825" t="s">
        <v>77</v>
      </c>
      <c r="C31" s="201">
        <v>0</v>
      </c>
      <c r="D31" s="195">
        <f>'APRIL ''25 PLN'!D31/4.29</f>
        <v>37745.253624335994</v>
      </c>
      <c r="E31" s="181"/>
      <c r="F31" s="847">
        <v>76640.28</v>
      </c>
      <c r="G31" s="230">
        <f>E31-I31</f>
        <v>-129541.71043872114</v>
      </c>
      <c r="H31" s="10">
        <f>E31/I31-1</f>
        <v>-1</v>
      </c>
      <c r="I31" s="217">
        <v>129541.71043872114</v>
      </c>
      <c r="J31" s="547">
        <v>129541.71043872114</v>
      </c>
      <c r="K31" s="17"/>
      <c r="L31" s="17"/>
      <c r="M31" s="17"/>
      <c r="N31" s="134"/>
      <c r="O31" s="217"/>
      <c r="P31" s="217">
        <f t="shared" si="10"/>
        <v>129541.71043872114</v>
      </c>
      <c r="Q31" s="230">
        <f t="shared" si="1"/>
        <v>129541.71043872114</v>
      </c>
      <c r="R31" s="10" t="e">
        <f t="shared" si="2"/>
        <v>#DIV/0!</v>
      </c>
      <c r="S31" s="230">
        <f t="shared" si="3"/>
        <v>91796.45681438515</v>
      </c>
      <c r="T31" s="32">
        <f t="shared" si="4"/>
        <v>2.4320000000000004</v>
      </c>
      <c r="U31" s="569">
        <f t="shared" si="11"/>
        <v>91796.45681438515</v>
      </c>
      <c r="V31" s="10">
        <f t="shared" si="12"/>
        <v>2.4320000000000004</v>
      </c>
      <c r="W31" s="951" t="s">
        <v>328</v>
      </c>
      <c r="X31" s="181"/>
      <c r="Y31" s="181">
        <f>I31+X31</f>
        <v>129541.71043872114</v>
      </c>
      <c r="Z31" s="230">
        <f t="shared" si="6"/>
        <v>91796.45681438515</v>
      </c>
      <c r="AA31" s="10">
        <f t="shared" si="7"/>
        <v>2.4320000000000004</v>
      </c>
      <c r="AB31" s="16"/>
      <c r="AC31" s="50"/>
      <c r="AD31" s="17"/>
      <c r="AE31" s="17"/>
      <c r="AF31" s="17"/>
      <c r="AG31" s="17"/>
      <c r="AH31" s="18">
        <f t="shared" si="14"/>
        <v>0</v>
      </c>
    </row>
    <row r="32" spans="1:37" ht="36" customHeight="1" outlineLevel="1" thickBot="1" x14ac:dyDescent="0.35">
      <c r="A32" s="90" t="s">
        <v>52</v>
      </c>
      <c r="B32" s="833" t="s">
        <v>78</v>
      </c>
      <c r="C32" s="203"/>
      <c r="D32" s="193"/>
      <c r="E32" s="203"/>
      <c r="F32" s="203"/>
      <c r="G32" s="274"/>
      <c r="H32" s="12"/>
      <c r="I32" s="539"/>
      <c r="J32" s="547"/>
      <c r="K32" s="117"/>
      <c r="L32" s="117"/>
      <c r="M32" s="117"/>
      <c r="N32" s="136"/>
      <c r="O32" s="539"/>
      <c r="P32" s="539">
        <f t="shared" si="10"/>
        <v>0</v>
      </c>
      <c r="Q32" s="274">
        <f t="shared" si="1"/>
        <v>0</v>
      </c>
      <c r="R32" s="12" t="e">
        <f t="shared" si="2"/>
        <v>#DIV/0!</v>
      </c>
      <c r="S32" s="274">
        <f t="shared" si="3"/>
        <v>0</v>
      </c>
      <c r="T32" s="33" t="e">
        <f t="shared" si="4"/>
        <v>#DIV/0!</v>
      </c>
      <c r="U32" s="570">
        <f t="shared" si="11"/>
        <v>0</v>
      </c>
      <c r="V32" s="12" t="e">
        <f t="shared" si="12"/>
        <v>#DIV/0!</v>
      </c>
      <c r="W32" s="953"/>
      <c r="X32" s="193"/>
      <c r="Y32" s="193"/>
      <c r="Z32" s="274">
        <f t="shared" si="6"/>
        <v>0</v>
      </c>
      <c r="AA32" s="12" t="e">
        <f t="shared" si="7"/>
        <v>#DIV/0!</v>
      </c>
      <c r="AB32" s="16"/>
      <c r="AC32" s="828"/>
      <c r="AD32" s="123"/>
      <c r="AE32" s="123"/>
      <c r="AF32" s="829"/>
      <c r="AG32" s="124"/>
      <c r="AH32" s="122"/>
    </row>
    <row r="33" spans="1:34" ht="48" hidden="1" customHeight="1" outlineLevel="1" x14ac:dyDescent="0.35">
      <c r="A33" s="910" t="s">
        <v>57</v>
      </c>
      <c r="B33" s="112" t="s">
        <v>210</v>
      </c>
      <c r="C33" s="200">
        <v>147937.70269999999</v>
      </c>
      <c r="D33" s="180">
        <v>204770.06601412813</v>
      </c>
      <c r="E33" s="200"/>
      <c r="F33" s="180"/>
      <c r="G33" s="276">
        <f>E33-I33</f>
        <v>-300000</v>
      </c>
      <c r="H33" s="45">
        <f>E33/I33-1</f>
        <v>-1</v>
      </c>
      <c r="I33" s="218">
        <v>300000</v>
      </c>
      <c r="J33" s="551">
        <v>300000</v>
      </c>
      <c r="K33" s="27"/>
      <c r="L33" s="27"/>
      <c r="M33" s="27"/>
      <c r="N33" s="135"/>
      <c r="O33" s="218"/>
      <c r="P33" s="374">
        <f t="shared" si="10"/>
        <v>300000</v>
      </c>
      <c r="Q33" s="276">
        <f t="shared" si="1"/>
        <v>152062.29730000001</v>
      </c>
      <c r="R33" s="45">
        <f t="shared" si="2"/>
        <v>1.0278806181569831</v>
      </c>
      <c r="S33" s="276">
        <f t="shared" si="3"/>
        <v>95229.933985871874</v>
      </c>
      <c r="T33" s="187">
        <f t="shared" si="4"/>
        <v>0.46505788584988528</v>
      </c>
      <c r="U33" s="571">
        <f t="shared" si="11"/>
        <v>95229.933985871874</v>
      </c>
      <c r="V33" s="45">
        <f t="shared" si="12"/>
        <v>0.46505788584988528</v>
      </c>
      <c r="W33" s="954" t="s">
        <v>436</v>
      </c>
      <c r="X33" s="180"/>
      <c r="Y33" s="180">
        <f>I33+X33</f>
        <v>300000</v>
      </c>
      <c r="Z33" s="276">
        <f t="shared" si="6"/>
        <v>95229.933985871874</v>
      </c>
      <c r="AA33" s="45">
        <f t="shared" si="7"/>
        <v>0.46505788584988528</v>
      </c>
      <c r="AB33" s="16"/>
      <c r="AC33" s="101"/>
      <c r="AD33" s="27"/>
      <c r="AE33" s="27"/>
      <c r="AF33" s="48"/>
      <c r="AG33" s="43"/>
      <c r="AH33" s="22">
        <f t="shared" si="14"/>
        <v>0</v>
      </c>
    </row>
    <row r="34" spans="1:34" ht="36" hidden="1" customHeight="1" outlineLevel="1" x14ac:dyDescent="0.35">
      <c r="A34" s="911" t="s">
        <v>57</v>
      </c>
      <c r="B34" s="113" t="s">
        <v>212</v>
      </c>
      <c r="C34" s="201">
        <v>2385.7199000000001</v>
      </c>
      <c r="D34" s="181">
        <v>624.50049602930392</v>
      </c>
      <c r="E34" s="469"/>
      <c r="F34" s="181"/>
      <c r="G34" s="230">
        <f>E34-I34</f>
        <v>0</v>
      </c>
      <c r="H34" s="10" t="e">
        <f>E34/I34-1</f>
        <v>#DIV/0!</v>
      </c>
      <c r="I34" s="212">
        <v>0</v>
      </c>
      <c r="J34" s="547">
        <v>0</v>
      </c>
      <c r="K34" s="17"/>
      <c r="L34" s="17"/>
      <c r="M34" s="17"/>
      <c r="N34" s="134"/>
      <c r="O34" s="217"/>
      <c r="P34" s="377">
        <f t="shared" si="10"/>
        <v>0</v>
      </c>
      <c r="Q34" s="230">
        <f t="shared" si="1"/>
        <v>-2385.7199000000001</v>
      </c>
      <c r="R34" s="10">
        <f t="shared" si="2"/>
        <v>-1</v>
      </c>
      <c r="S34" s="230">
        <f t="shared" si="3"/>
        <v>-624.50049602930392</v>
      </c>
      <c r="T34" s="32">
        <f t="shared" si="4"/>
        <v>-1</v>
      </c>
      <c r="U34" s="569">
        <f t="shared" si="11"/>
        <v>-624.50049602930392</v>
      </c>
      <c r="V34" s="10">
        <f t="shared" si="12"/>
        <v>-1</v>
      </c>
      <c r="W34" s="951"/>
      <c r="X34" s="181"/>
      <c r="Y34" s="181">
        <f>I34+X34</f>
        <v>0</v>
      </c>
      <c r="Z34" s="230">
        <f t="shared" si="6"/>
        <v>-624.50049602930392</v>
      </c>
      <c r="AA34" s="10">
        <f t="shared" si="7"/>
        <v>-1</v>
      </c>
      <c r="AB34" s="16"/>
      <c r="AC34" s="50"/>
      <c r="AD34" s="17"/>
      <c r="AE34" s="17"/>
      <c r="AF34" s="14"/>
      <c r="AG34" s="41"/>
      <c r="AH34" s="18">
        <f t="shared" si="14"/>
        <v>0</v>
      </c>
    </row>
    <row r="35" spans="1:34" ht="36" hidden="1" customHeight="1" outlineLevel="1" x14ac:dyDescent="0.35">
      <c r="A35" s="911" t="s">
        <v>81</v>
      </c>
      <c r="B35" s="113" t="s">
        <v>82</v>
      </c>
      <c r="C35" s="201">
        <v>1018.1107</v>
      </c>
      <c r="D35" s="181">
        <v>1172.3443530555555</v>
      </c>
      <c r="E35" s="201"/>
      <c r="F35" s="181"/>
      <c r="G35" s="230">
        <f t="shared" si="9"/>
        <v>0</v>
      </c>
      <c r="H35" s="10" t="e">
        <f t="shared" si="0"/>
        <v>#DIV/0!</v>
      </c>
      <c r="I35" s="217">
        <v>0</v>
      </c>
      <c r="J35" s="547">
        <v>0</v>
      </c>
      <c r="K35" s="17"/>
      <c r="L35" s="17"/>
      <c r="M35" s="17"/>
      <c r="N35" s="134"/>
      <c r="O35" s="217"/>
      <c r="P35" s="377">
        <f t="shared" si="10"/>
        <v>0</v>
      </c>
      <c r="Q35" s="230">
        <f t="shared" si="1"/>
        <v>-1018.1107</v>
      </c>
      <c r="R35" s="10">
        <f t="shared" si="2"/>
        <v>-1</v>
      </c>
      <c r="S35" s="230">
        <f t="shared" si="3"/>
        <v>-1172.3443530555555</v>
      </c>
      <c r="T35" s="32">
        <f t="shared" si="4"/>
        <v>-1</v>
      </c>
      <c r="U35" s="569">
        <f t="shared" si="11"/>
        <v>-1172.3443530555555</v>
      </c>
      <c r="V35" s="10">
        <f t="shared" si="12"/>
        <v>-1</v>
      </c>
      <c r="W35" s="951"/>
      <c r="X35" s="181"/>
      <c r="Y35" s="181">
        <f t="shared" si="5"/>
        <v>0</v>
      </c>
      <c r="Z35" s="230">
        <f t="shared" si="6"/>
        <v>-1172.3443530555555</v>
      </c>
      <c r="AA35" s="10">
        <f t="shared" si="7"/>
        <v>-1</v>
      </c>
      <c r="AB35" s="16"/>
      <c r="AC35" s="50"/>
      <c r="AD35" s="17"/>
      <c r="AE35" s="17"/>
      <c r="AF35" s="14"/>
      <c r="AG35" s="41"/>
      <c r="AH35" s="18">
        <f t="shared" si="14"/>
        <v>0</v>
      </c>
    </row>
    <row r="36" spans="1:34" ht="36" hidden="1" customHeight="1" outlineLevel="1" x14ac:dyDescent="0.35">
      <c r="A36" s="911" t="s">
        <v>57</v>
      </c>
      <c r="B36" s="113" t="s">
        <v>83</v>
      </c>
      <c r="C36" s="201">
        <v>0</v>
      </c>
      <c r="D36" s="181">
        <v>0</v>
      </c>
      <c r="E36" s="201"/>
      <c r="F36" s="181"/>
      <c r="G36" s="230">
        <f t="shared" si="9"/>
        <v>0</v>
      </c>
      <c r="H36" s="10" t="e">
        <f t="shared" si="0"/>
        <v>#DIV/0!</v>
      </c>
      <c r="I36" s="217">
        <v>0</v>
      </c>
      <c r="J36" s="547">
        <v>0</v>
      </c>
      <c r="K36" s="17"/>
      <c r="L36" s="17"/>
      <c r="M36" s="17"/>
      <c r="N36" s="134"/>
      <c r="O36" s="217"/>
      <c r="P36" s="377">
        <f t="shared" si="10"/>
        <v>0</v>
      </c>
      <c r="Q36" s="230">
        <f t="shared" si="1"/>
        <v>0</v>
      </c>
      <c r="R36" s="10" t="e">
        <f t="shared" si="2"/>
        <v>#DIV/0!</v>
      </c>
      <c r="S36" s="230">
        <f t="shared" si="3"/>
        <v>0</v>
      </c>
      <c r="T36" s="32" t="e">
        <f t="shared" si="4"/>
        <v>#DIV/0!</v>
      </c>
      <c r="U36" s="569">
        <f t="shared" si="11"/>
        <v>0</v>
      </c>
      <c r="V36" s="10" t="e">
        <f t="shared" si="12"/>
        <v>#DIV/0!</v>
      </c>
      <c r="W36" s="957"/>
      <c r="X36" s="181"/>
      <c r="Y36" s="181">
        <f t="shared" si="5"/>
        <v>0</v>
      </c>
      <c r="Z36" s="230">
        <f t="shared" si="6"/>
        <v>0</v>
      </c>
      <c r="AA36" s="10" t="e">
        <f t="shared" si="7"/>
        <v>#DIV/0!</v>
      </c>
      <c r="AB36" s="16"/>
      <c r="AC36" s="19"/>
      <c r="AD36" s="17"/>
      <c r="AE36" s="17"/>
      <c r="AF36" s="17"/>
      <c r="AG36" s="41"/>
      <c r="AH36" s="18">
        <f t="shared" si="14"/>
        <v>0</v>
      </c>
    </row>
    <row r="37" spans="1:34" ht="36" hidden="1" customHeight="1" outlineLevel="1" x14ac:dyDescent="0.35">
      <c r="A37" s="911" t="s">
        <v>57</v>
      </c>
      <c r="B37" s="114" t="s">
        <v>213</v>
      </c>
      <c r="C37" s="207">
        <v>0</v>
      </c>
      <c r="D37" s="175">
        <v>128260.60438799995</v>
      </c>
      <c r="E37" s="207"/>
      <c r="F37" s="181"/>
      <c r="G37" s="230">
        <f t="shared" si="9"/>
        <v>-124922</v>
      </c>
      <c r="H37" s="10">
        <f t="shared" si="0"/>
        <v>-1</v>
      </c>
      <c r="I37" s="224">
        <v>124922</v>
      </c>
      <c r="J37" s="553">
        <v>124922</v>
      </c>
      <c r="K37" s="17"/>
      <c r="L37" s="17"/>
      <c r="M37" s="17"/>
      <c r="N37" s="134"/>
      <c r="O37" s="217"/>
      <c r="P37" s="377">
        <f t="shared" si="10"/>
        <v>124922</v>
      </c>
      <c r="Q37" s="230">
        <f t="shared" si="1"/>
        <v>124922</v>
      </c>
      <c r="R37" s="10" t="e">
        <f t="shared" si="2"/>
        <v>#DIV/0!</v>
      </c>
      <c r="S37" s="230">
        <f t="shared" si="3"/>
        <v>-3338.6043879999488</v>
      </c>
      <c r="T37" s="32">
        <f t="shared" si="4"/>
        <v>-2.6029850739673455E-2</v>
      </c>
      <c r="U37" s="569">
        <f t="shared" si="11"/>
        <v>-3338.6043879999488</v>
      </c>
      <c r="V37" s="10">
        <f t="shared" si="12"/>
        <v>-2.6029850739673455E-2</v>
      </c>
      <c r="W37" s="958" t="s">
        <v>435</v>
      </c>
      <c r="X37" s="182"/>
      <c r="Y37" s="181">
        <f t="shared" si="5"/>
        <v>124922</v>
      </c>
      <c r="Z37" s="230">
        <f t="shared" si="6"/>
        <v>-3338.6043879999488</v>
      </c>
      <c r="AA37" s="10">
        <f t="shared" si="7"/>
        <v>-2.6029850739673455E-2</v>
      </c>
      <c r="AB37" s="16"/>
      <c r="AC37" s="19"/>
      <c r="AD37" s="17"/>
      <c r="AE37" s="17"/>
      <c r="AF37" s="17"/>
      <c r="AG37" s="41"/>
      <c r="AH37" s="18">
        <f t="shared" si="14"/>
        <v>0</v>
      </c>
    </row>
    <row r="38" spans="1:34" ht="36" hidden="1" customHeight="1" outlineLevel="1" thickBot="1" x14ac:dyDescent="0.35">
      <c r="A38" s="90" t="s">
        <v>57</v>
      </c>
      <c r="B38" s="112" t="s">
        <v>85</v>
      </c>
      <c r="C38" s="200">
        <v>0</v>
      </c>
      <c r="D38" s="180">
        <v>0</v>
      </c>
      <c r="E38" s="200"/>
      <c r="F38" s="194"/>
      <c r="G38" s="230">
        <f t="shared" si="9"/>
        <v>0</v>
      </c>
      <c r="H38" s="10" t="e">
        <f t="shared" si="0"/>
        <v>#DIV/0!</v>
      </c>
      <c r="I38" s="218">
        <v>0</v>
      </c>
      <c r="J38" s="552">
        <v>0</v>
      </c>
      <c r="K38" s="17"/>
      <c r="L38" s="17"/>
      <c r="M38" s="17"/>
      <c r="N38" s="134"/>
      <c r="O38" s="218"/>
      <c r="P38" s="374">
        <f t="shared" si="10"/>
        <v>0</v>
      </c>
      <c r="Q38" s="230">
        <f t="shared" si="1"/>
        <v>0</v>
      </c>
      <c r="R38" s="10" t="e">
        <f t="shared" si="2"/>
        <v>#DIV/0!</v>
      </c>
      <c r="S38" s="230">
        <f t="shared" si="3"/>
        <v>0</v>
      </c>
      <c r="T38" s="32" t="e">
        <f t="shared" si="4"/>
        <v>#DIV/0!</v>
      </c>
      <c r="U38" s="572">
        <f t="shared" si="11"/>
        <v>0</v>
      </c>
      <c r="V38" s="12" t="e">
        <f t="shared" si="12"/>
        <v>#DIV/0!</v>
      </c>
      <c r="W38" s="954"/>
      <c r="X38" s="180"/>
      <c r="Y38" s="181">
        <f t="shared" si="5"/>
        <v>0</v>
      </c>
      <c r="Z38" s="230">
        <f t="shared" si="6"/>
        <v>0</v>
      </c>
      <c r="AA38" s="10" t="e">
        <f t="shared" si="7"/>
        <v>#DIV/0!</v>
      </c>
      <c r="AB38" s="16"/>
      <c r="AC38" s="19"/>
      <c r="AD38" s="17"/>
      <c r="AE38" s="17"/>
      <c r="AF38" s="17"/>
      <c r="AG38" s="17"/>
      <c r="AH38" s="18">
        <f t="shared" si="14"/>
        <v>0</v>
      </c>
    </row>
    <row r="39" spans="1:34" ht="36" hidden="1" customHeight="1" thickBot="1" x14ac:dyDescent="0.35">
      <c r="A39" s="888" t="s">
        <v>214</v>
      </c>
      <c r="B39" s="888"/>
      <c r="C39" s="164">
        <f>SUM(C18:C38)</f>
        <v>9574015.3754000012</v>
      </c>
      <c r="D39" s="191">
        <f>SUM(D18:D38)</f>
        <v>2913088.5571354167</v>
      </c>
      <c r="E39" s="164">
        <f>SUM(E18:E38)</f>
        <v>2050408.19</v>
      </c>
      <c r="F39" s="208">
        <f>SUM(F18:F38)</f>
        <v>2415349.6899999995</v>
      </c>
      <c r="G39" s="291">
        <f t="shared" si="9"/>
        <v>-6663091.3035161141</v>
      </c>
      <c r="H39" s="292">
        <f t="shared" si="0"/>
        <v>-0.76468602637485095</v>
      </c>
      <c r="I39" s="215">
        <f>SUM(I18:I38)</f>
        <v>8713499.4935161136</v>
      </c>
      <c r="J39" s="554">
        <v>7913499.4935161127</v>
      </c>
      <c r="K39" s="7"/>
      <c r="L39" s="7"/>
      <c r="M39" s="7"/>
      <c r="N39" s="53"/>
      <c r="O39" s="215">
        <f>SUM(O18:O38)</f>
        <v>292049</v>
      </c>
      <c r="P39" s="378">
        <f t="shared" si="10"/>
        <v>8421450.4935161136</v>
      </c>
      <c r="Q39" s="291">
        <f t="shared" si="1"/>
        <v>-860515.88188388757</v>
      </c>
      <c r="R39" s="292">
        <f t="shared" si="2"/>
        <v>-8.9880353032954607E-2</v>
      </c>
      <c r="S39" s="291">
        <f t="shared" si="3"/>
        <v>5800410.9363806974</v>
      </c>
      <c r="T39" s="556">
        <f t="shared" si="4"/>
        <v>1.9911550310315751</v>
      </c>
      <c r="U39" s="564">
        <f t="shared" si="11"/>
        <v>5508361.9363806974</v>
      </c>
      <c r="V39" s="558">
        <f t="shared" si="12"/>
        <v>1.8909009555814329</v>
      </c>
      <c r="W39" s="949"/>
      <c r="X39" s="165">
        <f>SUM(X18:X38)</f>
        <v>0</v>
      </c>
      <c r="Y39" s="163">
        <f t="shared" si="5"/>
        <v>8713499.4935161136</v>
      </c>
      <c r="Z39" s="291">
        <f t="shared" si="6"/>
        <v>5800410.9363806974</v>
      </c>
      <c r="AA39" s="292">
        <f t="shared" si="7"/>
        <v>1.9911550310315751</v>
      </c>
      <c r="AB39" s="4"/>
      <c r="AC39" s="28">
        <f t="shared" ref="AC39:AH39" si="15">SUM(AC18:AC38)</f>
        <v>0</v>
      </c>
      <c r="AD39" s="7">
        <f t="shared" si="15"/>
        <v>0</v>
      </c>
      <c r="AE39" s="7">
        <f t="shared" si="15"/>
        <v>0</v>
      </c>
      <c r="AF39" s="7">
        <f t="shared" si="15"/>
        <v>0</v>
      </c>
      <c r="AG39" s="7">
        <f t="shared" si="15"/>
        <v>0</v>
      </c>
      <c r="AH39" s="30">
        <f t="shared" si="15"/>
        <v>0</v>
      </c>
    </row>
    <row r="40" spans="1:34" ht="36" hidden="1" customHeight="1" thickBot="1" x14ac:dyDescent="0.35">
      <c r="A40" s="888" t="s">
        <v>215</v>
      </c>
      <c r="B40" s="888"/>
      <c r="C40" s="208">
        <f>SUM(C41:C54)</f>
        <v>260950.68060000002</v>
      </c>
      <c r="D40" s="164">
        <f>SUM(D41:D54)</f>
        <v>373200</v>
      </c>
      <c r="E40" s="164">
        <f>SUM(E41:E54)</f>
        <v>31355</v>
      </c>
      <c r="F40" s="208">
        <f>SUM(F41:F54)</f>
        <v>84934.03</v>
      </c>
      <c r="G40" s="291">
        <f t="shared" si="9"/>
        <v>-354972.08999999997</v>
      </c>
      <c r="H40" s="292">
        <f t="shared" si="0"/>
        <v>-0.91883820521102988</v>
      </c>
      <c r="I40" s="215">
        <f>SUM(I41:I54)</f>
        <v>386327.08999999997</v>
      </c>
      <c r="J40" s="554">
        <v>384182</v>
      </c>
      <c r="K40" s="227"/>
      <c r="L40" s="227"/>
      <c r="M40" s="227"/>
      <c r="N40" s="283"/>
      <c r="O40" s="215">
        <f>SUM(O41:O54)</f>
        <v>70</v>
      </c>
      <c r="P40" s="371">
        <f t="shared" si="10"/>
        <v>386257.08999999997</v>
      </c>
      <c r="Q40" s="277">
        <f t="shared" si="1"/>
        <v>125376.40939999995</v>
      </c>
      <c r="R40" s="152">
        <f t="shared" si="2"/>
        <v>0.4804601739751122</v>
      </c>
      <c r="S40" s="277">
        <f t="shared" si="3"/>
        <v>13127.089999999967</v>
      </c>
      <c r="T40" s="226">
        <f t="shared" si="4"/>
        <v>3.5174410503751252E-2</v>
      </c>
      <c r="U40" s="566">
        <f t="shared" si="11"/>
        <v>13057.089999999967</v>
      </c>
      <c r="V40" s="96">
        <f t="shared" si="12"/>
        <v>3.4986843515541155E-2</v>
      </c>
      <c r="W40" s="949"/>
      <c r="X40" s="165">
        <f>SUM(X41:X54)</f>
        <v>3000</v>
      </c>
      <c r="Y40" s="163">
        <f t="shared" si="5"/>
        <v>389327.08999999997</v>
      </c>
      <c r="Z40" s="277">
        <f t="shared" si="6"/>
        <v>16127.089999999967</v>
      </c>
      <c r="AA40" s="152">
        <f t="shared" si="7"/>
        <v>4.3212995712754498E-2</v>
      </c>
      <c r="AB40" s="4"/>
      <c r="AC40" s="28">
        <f t="shared" ref="AC40:AH40" si="16">SUM(AC41:AC54)</f>
        <v>0</v>
      </c>
      <c r="AD40" s="7">
        <f t="shared" si="16"/>
        <v>0</v>
      </c>
      <c r="AE40" s="7">
        <f t="shared" si="16"/>
        <v>0</v>
      </c>
      <c r="AF40" s="7">
        <f t="shared" si="16"/>
        <v>0</v>
      </c>
      <c r="AG40" s="7">
        <f t="shared" si="16"/>
        <v>0</v>
      </c>
      <c r="AH40" s="30">
        <f t="shared" si="16"/>
        <v>0</v>
      </c>
    </row>
    <row r="41" spans="1:34" ht="36" customHeight="1" outlineLevel="1" x14ac:dyDescent="0.3">
      <c r="A41" s="913" t="s">
        <v>69</v>
      </c>
      <c r="B41" s="188" t="s">
        <v>299</v>
      </c>
      <c r="C41" s="181">
        <v>1885.81</v>
      </c>
      <c r="D41" s="181">
        <v>1900</v>
      </c>
      <c r="E41" s="196"/>
      <c r="F41" s="160"/>
      <c r="G41" s="276">
        <f t="shared" si="9"/>
        <v>-1900</v>
      </c>
      <c r="H41" s="45">
        <f t="shared" si="0"/>
        <v>-1</v>
      </c>
      <c r="I41" s="217">
        <v>1900</v>
      </c>
      <c r="J41" s="547">
        <v>1900</v>
      </c>
      <c r="K41" s="244"/>
      <c r="L41" s="148"/>
      <c r="M41" s="148"/>
      <c r="N41" s="156"/>
      <c r="O41" s="218">
        <v>70</v>
      </c>
      <c r="P41" s="374">
        <f t="shared" si="10"/>
        <v>1830</v>
      </c>
      <c r="Q41" s="230">
        <f t="shared" si="1"/>
        <v>14.190000000000055</v>
      </c>
      <c r="R41" s="10">
        <f t="shared" si="2"/>
        <v>7.5246180686283637E-3</v>
      </c>
      <c r="S41" s="230">
        <f t="shared" si="3"/>
        <v>0</v>
      </c>
      <c r="T41" s="32">
        <f t="shared" si="4"/>
        <v>0</v>
      </c>
      <c r="U41" s="568">
        <f t="shared" si="11"/>
        <v>-70</v>
      </c>
      <c r="V41" s="9">
        <f t="shared" si="12"/>
        <v>-3.6842105263157898E-2</v>
      </c>
      <c r="W41" s="950"/>
      <c r="X41" s="171"/>
      <c r="Y41" s="181">
        <f t="shared" si="5"/>
        <v>1900</v>
      </c>
      <c r="Z41" s="230">
        <f t="shared" si="6"/>
        <v>0</v>
      </c>
      <c r="AA41" s="10">
        <f t="shared" si="7"/>
        <v>0</v>
      </c>
      <c r="AB41" s="16"/>
      <c r="AC41" s="128"/>
      <c r="AD41" s="131"/>
      <c r="AE41" s="131"/>
      <c r="AF41" s="131"/>
      <c r="AG41" s="52"/>
      <c r="AH41" s="129">
        <f t="shared" ref="AH41:AH54" si="17">SUM(AC41:AG41)</f>
        <v>0</v>
      </c>
    </row>
    <row r="42" spans="1:34" ht="36" hidden="1" customHeight="1" outlineLevel="1" x14ac:dyDescent="0.3">
      <c r="A42" s="914" t="s">
        <v>62</v>
      </c>
      <c r="B42" s="189" t="s">
        <v>87</v>
      </c>
      <c r="C42" s="181">
        <v>164129.18859999999</v>
      </c>
      <c r="D42" s="181">
        <v>175000</v>
      </c>
      <c r="E42" s="176"/>
      <c r="F42" s="161">
        <v>37050</v>
      </c>
      <c r="G42" s="230">
        <f t="shared" si="9"/>
        <v>-100000</v>
      </c>
      <c r="H42" s="10">
        <f t="shared" si="0"/>
        <v>-1</v>
      </c>
      <c r="I42" s="217">
        <v>100000</v>
      </c>
      <c r="J42" s="547">
        <v>100000</v>
      </c>
      <c r="K42" s="151"/>
      <c r="L42" s="149"/>
      <c r="M42" s="149"/>
      <c r="N42" s="157"/>
      <c r="O42" s="217"/>
      <c r="P42" s="377">
        <f t="shared" si="10"/>
        <v>100000</v>
      </c>
      <c r="Q42" s="230">
        <f t="shared" si="1"/>
        <v>-64129.188599999994</v>
      </c>
      <c r="R42" s="10">
        <f t="shared" si="2"/>
        <v>-0.39072385080931304</v>
      </c>
      <c r="S42" s="230">
        <f t="shared" si="3"/>
        <v>-75000</v>
      </c>
      <c r="T42" s="32">
        <f t="shared" si="4"/>
        <v>-0.4285714285714286</v>
      </c>
      <c r="U42" s="569">
        <f t="shared" si="11"/>
        <v>-75000</v>
      </c>
      <c r="V42" s="10">
        <f t="shared" si="12"/>
        <v>-0.4285714285714286</v>
      </c>
      <c r="W42" s="951" t="s">
        <v>329</v>
      </c>
      <c r="X42" s="172"/>
      <c r="Y42" s="181">
        <f t="shared" si="5"/>
        <v>100000</v>
      </c>
      <c r="Z42" s="230">
        <f t="shared" si="6"/>
        <v>-75000</v>
      </c>
      <c r="AA42" s="10">
        <f t="shared" si="7"/>
        <v>-0.4285714285714286</v>
      </c>
      <c r="AB42" s="16"/>
      <c r="AC42" s="19"/>
      <c r="AD42" s="17"/>
      <c r="AE42" s="17"/>
      <c r="AF42" s="17"/>
      <c r="AG42" s="41"/>
      <c r="AH42" s="18">
        <f t="shared" si="17"/>
        <v>0</v>
      </c>
    </row>
    <row r="43" spans="1:34" ht="36" hidden="1" customHeight="1" outlineLevel="1" x14ac:dyDescent="0.3">
      <c r="A43" s="914" t="s">
        <v>88</v>
      </c>
      <c r="B43" s="189" t="s">
        <v>89</v>
      </c>
      <c r="C43" s="181">
        <v>6870.9688999999998</v>
      </c>
      <c r="D43" s="181">
        <v>7300</v>
      </c>
      <c r="E43" s="176"/>
      <c r="F43" s="161">
        <v>5025</v>
      </c>
      <c r="G43" s="230">
        <f t="shared" si="9"/>
        <v>-5025</v>
      </c>
      <c r="H43" s="10">
        <f t="shared" si="0"/>
        <v>-1</v>
      </c>
      <c r="I43" s="217">
        <v>5025</v>
      </c>
      <c r="J43" s="547">
        <v>3500</v>
      </c>
      <c r="K43" s="151"/>
      <c r="L43" s="149"/>
      <c r="M43" s="149"/>
      <c r="N43" s="157"/>
      <c r="O43" s="217"/>
      <c r="P43" s="377">
        <f t="shared" si="10"/>
        <v>5025</v>
      </c>
      <c r="Q43" s="230">
        <f t="shared" si="1"/>
        <v>-1845.9688999999998</v>
      </c>
      <c r="R43" s="10">
        <f t="shared" si="2"/>
        <v>-0.26866209509404126</v>
      </c>
      <c r="S43" s="230">
        <f t="shared" si="3"/>
        <v>-2275</v>
      </c>
      <c r="T43" s="32">
        <f t="shared" si="4"/>
        <v>-0.31164383561643838</v>
      </c>
      <c r="U43" s="569">
        <f t="shared" si="11"/>
        <v>-2275</v>
      </c>
      <c r="V43" s="10">
        <f t="shared" si="12"/>
        <v>-0.31164383561643838</v>
      </c>
      <c r="W43" s="951" t="s">
        <v>330</v>
      </c>
      <c r="X43" s="172"/>
      <c r="Y43" s="181">
        <f t="shared" si="5"/>
        <v>5025</v>
      </c>
      <c r="Z43" s="230">
        <f t="shared" si="6"/>
        <v>-2275</v>
      </c>
      <c r="AA43" s="10">
        <f t="shared" si="7"/>
        <v>-0.31164383561643838</v>
      </c>
      <c r="AB43" s="16"/>
      <c r="AC43" s="19"/>
      <c r="AD43" s="17"/>
      <c r="AE43" s="17"/>
      <c r="AF43" s="17"/>
      <c r="AG43" s="41"/>
      <c r="AH43" s="18">
        <f t="shared" si="17"/>
        <v>0</v>
      </c>
    </row>
    <row r="44" spans="1:34" ht="36" hidden="1" customHeight="1" outlineLevel="1" x14ac:dyDescent="0.3">
      <c r="A44" s="914" t="s">
        <v>46</v>
      </c>
      <c r="B44" s="189" t="s">
        <v>90</v>
      </c>
      <c r="C44" s="181">
        <v>0</v>
      </c>
      <c r="D44" s="181">
        <v>0</v>
      </c>
      <c r="E44" s="176"/>
      <c r="F44" s="161"/>
      <c r="G44" s="230">
        <f t="shared" si="9"/>
        <v>0</v>
      </c>
      <c r="H44" s="10" t="e">
        <f t="shared" si="0"/>
        <v>#DIV/0!</v>
      </c>
      <c r="I44" s="181">
        <v>0</v>
      </c>
      <c r="J44" s="555">
        <v>0</v>
      </c>
      <c r="K44" s="223"/>
      <c r="L44" s="149"/>
      <c r="M44" s="149"/>
      <c r="N44" s="157"/>
      <c r="O44" s="181"/>
      <c r="P44" s="201">
        <f t="shared" si="10"/>
        <v>0</v>
      </c>
      <c r="Q44" s="230">
        <f t="shared" si="1"/>
        <v>0</v>
      </c>
      <c r="R44" s="10" t="e">
        <f t="shared" si="2"/>
        <v>#DIV/0!</v>
      </c>
      <c r="S44" s="230">
        <f t="shared" si="3"/>
        <v>0</v>
      </c>
      <c r="T44" s="32" t="e">
        <f t="shared" si="4"/>
        <v>#DIV/0!</v>
      </c>
      <c r="U44" s="569">
        <f t="shared" si="11"/>
        <v>0</v>
      </c>
      <c r="V44" s="10" t="e">
        <f t="shared" si="12"/>
        <v>#DIV/0!</v>
      </c>
      <c r="W44" s="959"/>
      <c r="X44" s="181"/>
      <c r="Y44" s="181">
        <f t="shared" si="5"/>
        <v>0</v>
      </c>
      <c r="Z44" s="230">
        <f t="shared" si="6"/>
        <v>0</v>
      </c>
      <c r="AA44" s="10" t="e">
        <f t="shared" si="7"/>
        <v>#DIV/0!</v>
      </c>
      <c r="AB44" s="100"/>
      <c r="AC44" s="19"/>
      <c r="AD44" s="17"/>
      <c r="AE44" s="41"/>
      <c r="AF44" s="17"/>
      <c r="AG44" s="231"/>
      <c r="AH44" s="94">
        <f t="shared" si="17"/>
        <v>0</v>
      </c>
    </row>
    <row r="45" spans="1:34" ht="36" hidden="1" customHeight="1" outlineLevel="1" x14ac:dyDescent="0.3">
      <c r="A45" s="914" t="s">
        <v>46</v>
      </c>
      <c r="B45" s="189" t="s">
        <v>91</v>
      </c>
      <c r="C45" s="181">
        <v>36050.210800000001</v>
      </c>
      <c r="D45" s="181">
        <v>37000</v>
      </c>
      <c r="E45" s="176"/>
      <c r="F45" s="161">
        <v>11468.94</v>
      </c>
      <c r="G45" s="230">
        <f t="shared" si="9"/>
        <v>-15000</v>
      </c>
      <c r="H45" s="10">
        <f t="shared" si="0"/>
        <v>-1</v>
      </c>
      <c r="I45" s="217">
        <v>15000</v>
      </c>
      <c r="J45" s="547">
        <v>15000</v>
      </c>
      <c r="K45" s="151"/>
      <c r="L45" s="149"/>
      <c r="M45" s="149"/>
      <c r="N45" s="157"/>
      <c r="O45" s="217"/>
      <c r="P45" s="377">
        <f t="shared" si="10"/>
        <v>15000</v>
      </c>
      <c r="Q45" s="230">
        <f t="shared" si="1"/>
        <v>-21050.210800000001</v>
      </c>
      <c r="R45" s="10">
        <f t="shared" si="2"/>
        <v>-0.5839136674340889</v>
      </c>
      <c r="S45" s="230">
        <f t="shared" si="3"/>
        <v>-22000</v>
      </c>
      <c r="T45" s="32">
        <f t="shared" si="4"/>
        <v>-0.59459459459459452</v>
      </c>
      <c r="U45" s="569">
        <f t="shared" si="11"/>
        <v>-22000</v>
      </c>
      <c r="V45" s="10">
        <f t="shared" si="12"/>
        <v>-0.59459459459459452</v>
      </c>
      <c r="W45" s="951"/>
      <c r="X45" s="172"/>
      <c r="Y45" s="181">
        <f t="shared" si="5"/>
        <v>15000</v>
      </c>
      <c r="Z45" s="230">
        <f t="shared" si="6"/>
        <v>-22000</v>
      </c>
      <c r="AA45" s="10">
        <f t="shared" si="7"/>
        <v>-0.59459459459459452</v>
      </c>
      <c r="AB45" s="16"/>
      <c r="AC45" s="19"/>
      <c r="AD45" s="17"/>
      <c r="AE45" s="17"/>
      <c r="AF45" s="27"/>
      <c r="AG45" s="43"/>
      <c r="AH45" s="18">
        <f t="shared" si="17"/>
        <v>0</v>
      </c>
    </row>
    <row r="46" spans="1:34" ht="36" hidden="1" customHeight="1" outlineLevel="1" x14ac:dyDescent="0.3">
      <c r="A46" s="914" t="s">
        <v>46</v>
      </c>
      <c r="B46" s="189" t="s">
        <v>92</v>
      </c>
      <c r="C46" s="181">
        <v>1953.3605</v>
      </c>
      <c r="D46" s="181">
        <v>2000</v>
      </c>
      <c r="E46" s="176"/>
      <c r="F46" s="161"/>
      <c r="G46" s="230">
        <f t="shared" si="9"/>
        <v>-1500</v>
      </c>
      <c r="H46" s="10">
        <f t="shared" si="0"/>
        <v>-1</v>
      </c>
      <c r="I46" s="217">
        <v>1500</v>
      </c>
      <c r="J46" s="547">
        <v>2000</v>
      </c>
      <c r="K46" s="151"/>
      <c r="L46" s="149"/>
      <c r="M46" s="149"/>
      <c r="N46" s="157"/>
      <c r="O46" s="217"/>
      <c r="P46" s="377">
        <f t="shared" si="10"/>
        <v>1500</v>
      </c>
      <c r="Q46" s="230">
        <f t="shared" si="1"/>
        <v>-453.3605</v>
      </c>
      <c r="R46" s="10">
        <f t="shared" si="2"/>
        <v>-0.23209259120372305</v>
      </c>
      <c r="S46" s="230">
        <f t="shared" si="3"/>
        <v>-500</v>
      </c>
      <c r="T46" s="32">
        <f t="shared" si="4"/>
        <v>-0.25</v>
      </c>
      <c r="U46" s="569">
        <f t="shared" si="11"/>
        <v>-500</v>
      </c>
      <c r="V46" s="10">
        <f t="shared" si="12"/>
        <v>-0.25</v>
      </c>
      <c r="W46" s="951"/>
      <c r="X46" s="172"/>
      <c r="Y46" s="181">
        <f t="shared" si="5"/>
        <v>1500</v>
      </c>
      <c r="Z46" s="230">
        <f t="shared" si="6"/>
        <v>-500</v>
      </c>
      <c r="AA46" s="10">
        <f t="shared" si="7"/>
        <v>-0.25</v>
      </c>
      <c r="AB46" s="16"/>
      <c r="AC46" s="19"/>
      <c r="AD46" s="17"/>
      <c r="AE46" s="17"/>
      <c r="AF46" s="17"/>
      <c r="AG46" s="41"/>
      <c r="AH46" s="18">
        <f t="shared" si="17"/>
        <v>0</v>
      </c>
    </row>
    <row r="47" spans="1:34" ht="36" hidden="1" customHeight="1" outlineLevel="1" x14ac:dyDescent="0.3">
      <c r="A47" s="914" t="s">
        <v>93</v>
      </c>
      <c r="B47" s="189" t="s">
        <v>94</v>
      </c>
      <c r="C47" s="181">
        <v>0</v>
      </c>
      <c r="D47" s="181">
        <v>10000</v>
      </c>
      <c r="E47" s="176"/>
      <c r="F47" s="161">
        <v>8989</v>
      </c>
      <c r="G47" s="230">
        <f t="shared" si="9"/>
        <v>-8989</v>
      </c>
      <c r="H47" s="10">
        <f t="shared" si="0"/>
        <v>-1</v>
      </c>
      <c r="I47" s="217">
        <v>8989</v>
      </c>
      <c r="J47" s="547">
        <v>7282</v>
      </c>
      <c r="K47" s="151"/>
      <c r="L47" s="149"/>
      <c r="M47" s="149"/>
      <c r="N47" s="157"/>
      <c r="O47" s="217"/>
      <c r="P47" s="377">
        <f t="shared" si="10"/>
        <v>8989</v>
      </c>
      <c r="Q47" s="230">
        <f t="shared" si="1"/>
        <v>8989</v>
      </c>
      <c r="R47" s="10" t="e">
        <f t="shared" si="2"/>
        <v>#DIV/0!</v>
      </c>
      <c r="S47" s="230">
        <f t="shared" si="3"/>
        <v>-1011</v>
      </c>
      <c r="T47" s="32">
        <f t="shared" si="4"/>
        <v>-0.10109999999999997</v>
      </c>
      <c r="U47" s="569">
        <f t="shared" si="11"/>
        <v>-1011</v>
      </c>
      <c r="V47" s="10">
        <f t="shared" si="12"/>
        <v>-0.10109999999999997</v>
      </c>
      <c r="W47" s="951" t="s">
        <v>331</v>
      </c>
      <c r="X47" s="172">
        <v>3000</v>
      </c>
      <c r="Y47" s="181">
        <f t="shared" si="5"/>
        <v>11989</v>
      </c>
      <c r="Z47" s="230">
        <f t="shared" si="6"/>
        <v>1989</v>
      </c>
      <c r="AA47" s="10">
        <f t="shared" si="7"/>
        <v>0.19890000000000008</v>
      </c>
      <c r="AB47" s="16"/>
      <c r="AC47" s="19"/>
      <c r="AD47" s="17"/>
      <c r="AE47" s="17"/>
      <c r="AF47" s="17"/>
      <c r="AG47" s="41"/>
      <c r="AH47" s="18">
        <f t="shared" si="17"/>
        <v>0</v>
      </c>
    </row>
    <row r="48" spans="1:34" ht="36" hidden="1" customHeight="1" outlineLevel="1" x14ac:dyDescent="0.3">
      <c r="A48" s="914" t="s">
        <v>95</v>
      </c>
      <c r="B48" s="189" t="s">
        <v>96</v>
      </c>
      <c r="C48" s="181">
        <v>0</v>
      </c>
      <c r="D48" s="181">
        <v>0</v>
      </c>
      <c r="E48" s="176"/>
      <c r="F48" s="161"/>
      <c r="G48" s="230">
        <f t="shared" si="9"/>
        <v>0</v>
      </c>
      <c r="H48" s="10" t="e">
        <f t="shared" si="0"/>
        <v>#DIV/0!</v>
      </c>
      <c r="I48" s="217">
        <v>0</v>
      </c>
      <c r="J48" s="547">
        <v>0</v>
      </c>
      <c r="K48" s="151"/>
      <c r="L48" s="149"/>
      <c r="M48" s="149"/>
      <c r="N48" s="157"/>
      <c r="O48" s="217"/>
      <c r="P48" s="377">
        <f t="shared" si="10"/>
        <v>0</v>
      </c>
      <c r="Q48" s="230">
        <f t="shared" si="1"/>
        <v>0</v>
      </c>
      <c r="R48" s="10" t="e">
        <f t="shared" si="2"/>
        <v>#DIV/0!</v>
      </c>
      <c r="S48" s="230">
        <f t="shared" si="3"/>
        <v>0</v>
      </c>
      <c r="T48" s="32" t="e">
        <f t="shared" si="4"/>
        <v>#DIV/0!</v>
      </c>
      <c r="U48" s="569">
        <f t="shared" si="11"/>
        <v>0</v>
      </c>
      <c r="V48" s="10" t="e">
        <f t="shared" si="12"/>
        <v>#DIV/0!</v>
      </c>
      <c r="W48" s="951"/>
      <c r="X48" s="172"/>
      <c r="Y48" s="181">
        <f t="shared" si="5"/>
        <v>0</v>
      </c>
      <c r="Z48" s="230">
        <f t="shared" si="6"/>
        <v>0</v>
      </c>
      <c r="AA48" s="10" t="e">
        <f t="shared" si="7"/>
        <v>#DIV/0!</v>
      </c>
      <c r="AB48" s="16"/>
      <c r="AC48" s="19"/>
      <c r="AD48" s="17"/>
      <c r="AE48" s="17"/>
      <c r="AF48" s="17"/>
      <c r="AG48" s="41"/>
      <c r="AH48" s="18">
        <f t="shared" si="17"/>
        <v>0</v>
      </c>
    </row>
    <row r="49" spans="1:34" ht="36" customHeight="1" outlineLevel="1" x14ac:dyDescent="0.3">
      <c r="A49" s="914" t="s">
        <v>52</v>
      </c>
      <c r="B49" s="189" t="s">
        <v>218</v>
      </c>
      <c r="C49" s="181">
        <v>13477.8701</v>
      </c>
      <c r="D49" s="181">
        <v>18000</v>
      </c>
      <c r="E49" s="176">
        <v>0</v>
      </c>
      <c r="F49" s="161">
        <v>9413.09</v>
      </c>
      <c r="G49" s="230">
        <f t="shared" si="9"/>
        <v>-9413.09</v>
      </c>
      <c r="H49" s="10">
        <f t="shared" si="0"/>
        <v>-1</v>
      </c>
      <c r="I49" s="217">
        <v>9413.09</v>
      </c>
      <c r="J49" s="547">
        <v>10000</v>
      </c>
      <c r="K49" s="151"/>
      <c r="L49" s="149"/>
      <c r="M49" s="149"/>
      <c r="N49" s="157"/>
      <c r="O49" s="217"/>
      <c r="P49" s="377">
        <f t="shared" si="10"/>
        <v>9413.09</v>
      </c>
      <c r="Q49" s="230">
        <f t="shared" si="1"/>
        <v>-4064.7800999999999</v>
      </c>
      <c r="R49" s="10">
        <f t="shared" si="2"/>
        <v>-0.30158920288154434</v>
      </c>
      <c r="S49" s="230">
        <f t="shared" si="3"/>
        <v>-8586.91</v>
      </c>
      <c r="T49" s="32">
        <f t="shared" si="4"/>
        <v>-0.47705055555555553</v>
      </c>
      <c r="U49" s="569">
        <f t="shared" si="11"/>
        <v>-8586.91</v>
      </c>
      <c r="V49" s="10">
        <f t="shared" si="12"/>
        <v>-0.47705055555555553</v>
      </c>
      <c r="W49" s="951"/>
      <c r="X49" s="172"/>
      <c r="Y49" s="181">
        <f t="shared" si="5"/>
        <v>9413.09</v>
      </c>
      <c r="Z49" s="230">
        <f t="shared" si="6"/>
        <v>-8586.91</v>
      </c>
      <c r="AA49" s="10">
        <f t="shared" si="7"/>
        <v>-0.47705055555555553</v>
      </c>
      <c r="AB49" s="16"/>
      <c r="AC49" s="19"/>
      <c r="AD49" s="17"/>
      <c r="AE49" s="17"/>
      <c r="AF49" s="17"/>
      <c r="AG49" s="41"/>
      <c r="AH49" s="18">
        <f t="shared" si="17"/>
        <v>0</v>
      </c>
    </row>
    <row r="50" spans="1:34" ht="36" customHeight="1" outlineLevel="1" x14ac:dyDescent="0.3">
      <c r="A50" s="914" t="s">
        <v>52</v>
      </c>
      <c r="B50" s="189" t="s">
        <v>98</v>
      </c>
      <c r="C50" s="181">
        <v>0</v>
      </c>
      <c r="D50" s="181">
        <v>70000</v>
      </c>
      <c r="E50" s="181">
        <v>0</v>
      </c>
      <c r="F50" s="201">
        <v>0</v>
      </c>
      <c r="G50" s="230">
        <f t="shared" si="9"/>
        <v>-170000</v>
      </c>
      <c r="H50" s="10">
        <f t="shared" si="0"/>
        <v>-1</v>
      </c>
      <c r="I50" s="217">
        <v>170000</v>
      </c>
      <c r="J50" s="547">
        <v>170000</v>
      </c>
      <c r="K50" s="151"/>
      <c r="L50" s="151"/>
      <c r="M50" s="151"/>
      <c r="N50" s="158"/>
      <c r="O50" s="217"/>
      <c r="P50" s="377">
        <f t="shared" si="10"/>
        <v>170000</v>
      </c>
      <c r="Q50" s="230">
        <f t="shared" si="1"/>
        <v>170000</v>
      </c>
      <c r="R50" s="10" t="e">
        <f t="shared" si="2"/>
        <v>#DIV/0!</v>
      </c>
      <c r="S50" s="230">
        <f t="shared" si="3"/>
        <v>100000</v>
      </c>
      <c r="T50" s="32">
        <f t="shared" si="4"/>
        <v>1.4285714285714284</v>
      </c>
      <c r="U50" s="569">
        <f t="shared" si="11"/>
        <v>100000</v>
      </c>
      <c r="V50" s="10">
        <f t="shared" si="12"/>
        <v>1.4285714285714284</v>
      </c>
      <c r="W50" s="951" t="s">
        <v>332</v>
      </c>
      <c r="X50" s="172"/>
      <c r="Y50" s="181">
        <f t="shared" si="5"/>
        <v>170000</v>
      </c>
      <c r="Z50" s="230">
        <f t="shared" si="6"/>
        <v>100000</v>
      </c>
      <c r="AA50" s="10">
        <f t="shared" si="7"/>
        <v>1.4285714285714284</v>
      </c>
      <c r="AB50" s="16"/>
      <c r="AC50" s="19"/>
      <c r="AD50" s="17"/>
      <c r="AE50" s="17"/>
      <c r="AF50" s="17"/>
      <c r="AG50" s="41"/>
      <c r="AH50" s="18">
        <f t="shared" si="17"/>
        <v>0</v>
      </c>
    </row>
    <row r="51" spans="1:34" ht="36" hidden="1" customHeight="1" outlineLevel="1" x14ac:dyDescent="0.3">
      <c r="A51" s="914" t="s">
        <v>221</v>
      </c>
      <c r="B51" s="189" t="s">
        <v>99</v>
      </c>
      <c r="C51" s="181">
        <v>20779.811399999999</v>
      </c>
      <c r="D51" s="181">
        <v>32500</v>
      </c>
      <c r="E51" s="176">
        <v>31355</v>
      </c>
      <c r="F51" s="161">
        <v>12988</v>
      </c>
      <c r="G51" s="230">
        <f t="shared" si="9"/>
        <v>-23645</v>
      </c>
      <c r="H51" s="10">
        <f t="shared" si="0"/>
        <v>-0.42990909090909091</v>
      </c>
      <c r="I51" s="217">
        <v>55000</v>
      </c>
      <c r="J51" s="547">
        <v>55000</v>
      </c>
      <c r="K51" s="151"/>
      <c r="L51" s="149"/>
      <c r="M51" s="149"/>
      <c r="N51" s="157"/>
      <c r="O51" s="217"/>
      <c r="P51" s="377">
        <f t="shared" si="10"/>
        <v>55000</v>
      </c>
      <c r="Q51" s="230">
        <f t="shared" si="1"/>
        <v>34220.188600000001</v>
      </c>
      <c r="R51" s="10">
        <f t="shared" si="2"/>
        <v>1.6467997683559341</v>
      </c>
      <c r="S51" s="230">
        <f t="shared" si="3"/>
        <v>22500</v>
      </c>
      <c r="T51" s="32">
        <f t="shared" si="4"/>
        <v>0.69230769230769229</v>
      </c>
      <c r="U51" s="569">
        <f t="shared" si="11"/>
        <v>22500</v>
      </c>
      <c r="V51" s="10">
        <f t="shared" si="12"/>
        <v>0.69230769230769229</v>
      </c>
      <c r="W51" s="951" t="s">
        <v>333</v>
      </c>
      <c r="X51" s="172"/>
      <c r="Y51" s="181">
        <f t="shared" si="5"/>
        <v>55000</v>
      </c>
      <c r="Z51" s="230">
        <f t="shared" si="6"/>
        <v>22500</v>
      </c>
      <c r="AA51" s="10">
        <f t="shared" si="7"/>
        <v>0.69230769230769229</v>
      </c>
      <c r="AB51" s="16"/>
      <c r="AC51" s="19"/>
      <c r="AD51" s="17"/>
      <c r="AE51" s="17"/>
      <c r="AF51" s="17"/>
      <c r="AG51" s="41"/>
      <c r="AH51" s="18">
        <f t="shared" si="17"/>
        <v>0</v>
      </c>
    </row>
    <row r="52" spans="1:34" ht="36" hidden="1" customHeight="1" outlineLevel="1" x14ac:dyDescent="0.3">
      <c r="A52" s="914" t="s">
        <v>100</v>
      </c>
      <c r="B52" s="189" t="s">
        <v>101</v>
      </c>
      <c r="C52" s="181"/>
      <c r="D52" s="181"/>
      <c r="E52" s="176"/>
      <c r="F52" s="161"/>
      <c r="G52" s="230"/>
      <c r="H52" s="10"/>
      <c r="I52" s="217"/>
      <c r="J52" s="547"/>
      <c r="K52" s="151"/>
      <c r="L52" s="149"/>
      <c r="M52" s="149"/>
      <c r="N52" s="157"/>
      <c r="O52" s="217"/>
      <c r="P52" s="377">
        <f t="shared" si="10"/>
        <v>0</v>
      </c>
      <c r="Q52" s="230">
        <f t="shared" si="1"/>
        <v>0</v>
      </c>
      <c r="R52" s="10" t="e">
        <f t="shared" si="2"/>
        <v>#DIV/0!</v>
      </c>
      <c r="S52" s="230">
        <f t="shared" si="3"/>
        <v>0</v>
      </c>
      <c r="T52" s="32" t="e">
        <f t="shared" si="4"/>
        <v>#DIV/0!</v>
      </c>
      <c r="U52" s="569">
        <f t="shared" si="11"/>
        <v>0</v>
      </c>
      <c r="V52" s="10" t="e">
        <f t="shared" si="12"/>
        <v>#DIV/0!</v>
      </c>
      <c r="W52" s="951"/>
      <c r="X52" s="172"/>
      <c r="Y52" s="181">
        <f t="shared" si="5"/>
        <v>0</v>
      </c>
      <c r="Z52" s="230">
        <f t="shared" si="6"/>
        <v>0</v>
      </c>
      <c r="AA52" s="10" t="e">
        <f t="shared" si="7"/>
        <v>#DIV/0!</v>
      </c>
      <c r="AB52" s="16"/>
      <c r="AC52" s="19"/>
      <c r="AD52" s="17"/>
      <c r="AE52" s="17"/>
      <c r="AF52" s="17"/>
      <c r="AG52" s="41"/>
      <c r="AH52" s="18">
        <f t="shared" si="17"/>
        <v>0</v>
      </c>
    </row>
    <row r="53" spans="1:34" ht="36" hidden="1" customHeight="1" outlineLevel="1" x14ac:dyDescent="0.3">
      <c r="A53" s="914" t="s">
        <v>100</v>
      </c>
      <c r="B53" s="189" t="s">
        <v>102</v>
      </c>
      <c r="C53" s="181">
        <v>10763.971100000001</v>
      </c>
      <c r="D53" s="181">
        <v>12500</v>
      </c>
      <c r="E53" s="176"/>
      <c r="F53" s="161"/>
      <c r="G53" s="230">
        <f t="shared" si="9"/>
        <v>-12500</v>
      </c>
      <c r="H53" s="10">
        <f t="shared" si="0"/>
        <v>-1</v>
      </c>
      <c r="I53" s="217">
        <v>12500</v>
      </c>
      <c r="J53" s="547">
        <v>12500</v>
      </c>
      <c r="K53" s="151"/>
      <c r="L53" s="149"/>
      <c r="M53" s="149"/>
      <c r="N53" s="157"/>
      <c r="O53" s="217"/>
      <c r="P53" s="377">
        <f t="shared" si="10"/>
        <v>12500</v>
      </c>
      <c r="Q53" s="230">
        <f t="shared" si="1"/>
        <v>1736.0288999999993</v>
      </c>
      <c r="R53" s="10">
        <f t="shared" si="2"/>
        <v>0.16128145308751329</v>
      </c>
      <c r="S53" s="230">
        <f t="shared" si="3"/>
        <v>0</v>
      </c>
      <c r="T53" s="32">
        <f t="shared" si="4"/>
        <v>0</v>
      </c>
      <c r="U53" s="569">
        <f t="shared" si="11"/>
        <v>0</v>
      </c>
      <c r="V53" s="10">
        <f t="shared" si="12"/>
        <v>0</v>
      </c>
      <c r="W53" s="951"/>
      <c r="X53" s="172"/>
      <c r="Y53" s="181">
        <f t="shared" si="5"/>
        <v>12500</v>
      </c>
      <c r="Z53" s="230">
        <f t="shared" si="6"/>
        <v>0</v>
      </c>
      <c r="AA53" s="10">
        <f t="shared" si="7"/>
        <v>0</v>
      </c>
      <c r="AB53" s="16"/>
      <c r="AC53" s="19"/>
      <c r="AD53" s="17"/>
      <c r="AE53" s="17"/>
      <c r="AF53" s="17"/>
      <c r="AG53" s="41"/>
      <c r="AH53" s="18">
        <f t="shared" si="17"/>
        <v>0</v>
      </c>
    </row>
    <row r="54" spans="1:34" ht="36" hidden="1" customHeight="1" outlineLevel="1" thickBot="1" x14ac:dyDescent="0.35">
      <c r="A54" s="915" t="s">
        <v>100</v>
      </c>
      <c r="B54" s="190" t="s">
        <v>103</v>
      </c>
      <c r="C54" s="209">
        <v>5039.4892</v>
      </c>
      <c r="D54" s="209">
        <v>7000</v>
      </c>
      <c r="E54" s="178"/>
      <c r="F54" s="184"/>
      <c r="G54" s="230">
        <f t="shared" si="9"/>
        <v>-7000</v>
      </c>
      <c r="H54" s="10">
        <f t="shared" si="0"/>
        <v>-1</v>
      </c>
      <c r="I54" s="217">
        <v>7000</v>
      </c>
      <c r="J54" s="547">
        <v>7000</v>
      </c>
      <c r="K54" s="245"/>
      <c r="L54" s="150"/>
      <c r="M54" s="150"/>
      <c r="N54" s="159"/>
      <c r="O54" s="236"/>
      <c r="P54" s="379">
        <f t="shared" si="10"/>
        <v>7000</v>
      </c>
      <c r="Q54" s="295">
        <f t="shared" si="1"/>
        <v>1960.5108</v>
      </c>
      <c r="R54" s="47">
        <f t="shared" si="2"/>
        <v>0.38902966594312782</v>
      </c>
      <c r="S54" s="295">
        <f t="shared" si="3"/>
        <v>0</v>
      </c>
      <c r="T54" s="49">
        <f t="shared" si="4"/>
        <v>0</v>
      </c>
      <c r="U54" s="572">
        <f t="shared" si="11"/>
        <v>0</v>
      </c>
      <c r="V54" s="47">
        <f t="shared" si="12"/>
        <v>0</v>
      </c>
      <c r="W54" s="953" t="s">
        <v>334</v>
      </c>
      <c r="X54" s="174"/>
      <c r="Y54" s="181">
        <f t="shared" si="5"/>
        <v>7000</v>
      </c>
      <c r="Z54" s="295">
        <f t="shared" si="6"/>
        <v>0</v>
      </c>
      <c r="AA54" s="47">
        <f t="shared" si="7"/>
        <v>0</v>
      </c>
      <c r="AB54" s="16"/>
      <c r="AC54" s="121"/>
      <c r="AD54" s="117"/>
      <c r="AE54" s="117"/>
      <c r="AF54" s="117"/>
      <c r="AG54" s="118"/>
      <c r="AH54" s="119">
        <f t="shared" si="17"/>
        <v>0</v>
      </c>
    </row>
    <row r="55" spans="1:34" ht="36" hidden="1" customHeight="1" thickBot="1" x14ac:dyDescent="0.35">
      <c r="A55" s="888" t="s">
        <v>225</v>
      </c>
      <c r="B55" s="888"/>
      <c r="C55" s="164">
        <f>C39+C40</f>
        <v>9834966.0560000017</v>
      </c>
      <c r="D55" s="164">
        <f>D39+D40</f>
        <v>3286288.5571354167</v>
      </c>
      <c r="E55" s="164">
        <f>E39+E40</f>
        <v>2081763.19</v>
      </c>
      <c r="F55" s="208">
        <f>F39+F40</f>
        <v>2500283.7199999993</v>
      </c>
      <c r="G55" s="291">
        <f t="shared" si="9"/>
        <v>-7018063.393516114</v>
      </c>
      <c r="H55" s="292">
        <f t="shared" si="0"/>
        <v>-0.77123045468020113</v>
      </c>
      <c r="I55" s="215">
        <f>I39+I40</f>
        <v>9099826.5835161135</v>
      </c>
      <c r="J55" s="554">
        <v>8297681.4935161127</v>
      </c>
      <c r="K55" s="228"/>
      <c r="L55" s="228"/>
      <c r="M55" s="228"/>
      <c r="N55" s="288"/>
      <c r="O55" s="215">
        <f>O40+O39</f>
        <v>292119</v>
      </c>
      <c r="P55" s="378">
        <f t="shared" si="10"/>
        <v>8807707.5835161135</v>
      </c>
      <c r="Q55" s="291">
        <f t="shared" si="1"/>
        <v>-735139.47248388827</v>
      </c>
      <c r="R55" s="292">
        <f t="shared" si="2"/>
        <v>-7.4747535303937629E-2</v>
      </c>
      <c r="S55" s="291">
        <v>9</v>
      </c>
      <c r="T55" s="556">
        <f t="shared" si="4"/>
        <v>1.7690284724869767</v>
      </c>
      <c r="U55" s="564">
        <f t="shared" si="11"/>
        <v>5521419.0263806973</v>
      </c>
      <c r="V55" s="558">
        <f t="shared" si="12"/>
        <v>1.6801382259607758</v>
      </c>
      <c r="W55" s="889"/>
      <c r="X55" s="165">
        <f>X39+X40</f>
        <v>3000</v>
      </c>
      <c r="Y55" s="163">
        <f t="shared" si="5"/>
        <v>9102826.5835161135</v>
      </c>
      <c r="Z55" s="291">
        <f t="shared" si="6"/>
        <v>5816538.0263806973</v>
      </c>
      <c r="AA55" s="292">
        <f t="shared" si="7"/>
        <v>1.7699413564129749</v>
      </c>
      <c r="AB55" s="4"/>
      <c r="AC55" s="28">
        <f t="shared" ref="AC55:AH55" si="18">AC39+AC40</f>
        <v>0</v>
      </c>
      <c r="AD55" s="7">
        <f t="shared" si="18"/>
        <v>0</v>
      </c>
      <c r="AE55" s="7">
        <f t="shared" si="18"/>
        <v>0</v>
      </c>
      <c r="AF55" s="7">
        <f t="shared" si="18"/>
        <v>0</v>
      </c>
      <c r="AG55" s="7">
        <f t="shared" si="18"/>
        <v>0</v>
      </c>
      <c r="AH55" s="29">
        <f t="shared" si="18"/>
        <v>0</v>
      </c>
    </row>
    <row r="56" spans="1:34" ht="36" hidden="1" customHeight="1" thickBot="1" x14ac:dyDescent="0.35">
      <c r="A56" s="933" t="s">
        <v>226</v>
      </c>
      <c r="B56" s="934"/>
      <c r="C56" s="935">
        <f>SUM(C17)+C55</f>
        <v>16100870.32984872</v>
      </c>
      <c r="D56" s="935">
        <f>SUM(D17)+D55</f>
        <v>4698740.7622802295</v>
      </c>
      <c r="E56" s="935">
        <f>SUM(E17)+E55</f>
        <v>2106291.9693</v>
      </c>
      <c r="F56" s="936">
        <f>SUM(F17)+F55</f>
        <v>2500283.7199999993</v>
      </c>
      <c r="G56" s="937">
        <f t="shared" si="9"/>
        <v>-11833333.356095314</v>
      </c>
      <c r="H56" s="938">
        <f t="shared" si="0"/>
        <v>-0.8488989538719709</v>
      </c>
      <c r="I56" s="939">
        <f>SUM(I17)+I55</f>
        <v>13939625.325395314</v>
      </c>
      <c r="J56" s="940">
        <v>13137480.235395312</v>
      </c>
      <c r="K56" s="962"/>
      <c r="L56" s="962"/>
      <c r="M56" s="962"/>
      <c r="N56" s="963"/>
      <c r="O56" s="939">
        <f>SUM(O17)+O55</f>
        <v>292119</v>
      </c>
      <c r="P56" s="941">
        <f t="shared" si="10"/>
        <v>13647506.325395314</v>
      </c>
      <c r="Q56" s="942">
        <f t="shared" si="1"/>
        <v>-2161245.0044534057</v>
      </c>
      <c r="R56" s="943">
        <f t="shared" si="2"/>
        <v>-0.13423156389544766</v>
      </c>
      <c r="S56" s="942">
        <f t="shared" si="3"/>
        <v>9240884.5631150845</v>
      </c>
      <c r="T56" s="944">
        <f t="shared" si="4"/>
        <v>1.966672568382049</v>
      </c>
      <c r="U56" s="964">
        <f t="shared" si="11"/>
        <v>8948765.5631150845</v>
      </c>
      <c r="V56" s="944">
        <f t="shared" si="12"/>
        <v>1.9045029329884504</v>
      </c>
      <c r="W56" s="960"/>
      <c r="X56" s="309">
        <f>SUM(X17)+X55</f>
        <v>3000</v>
      </c>
      <c r="Y56" s="310">
        <f t="shared" si="5"/>
        <v>13942625.325395314</v>
      </c>
      <c r="Z56" s="302">
        <f t="shared" si="6"/>
        <v>9243884.5631150845</v>
      </c>
      <c r="AA56" s="303">
        <f t="shared" si="7"/>
        <v>1.9673110373148495</v>
      </c>
      <c r="AB56" s="4"/>
      <c r="AC56" s="28">
        <f t="shared" ref="AC56:AH56" si="19">SUM(AC17)+AC55</f>
        <v>149159</v>
      </c>
      <c r="AD56" s="7">
        <f t="shared" si="19"/>
        <v>153000</v>
      </c>
      <c r="AE56" s="7">
        <f t="shared" si="19"/>
        <v>136000</v>
      </c>
      <c r="AF56" s="7">
        <f t="shared" si="19"/>
        <v>153000</v>
      </c>
      <c r="AG56" s="7">
        <f t="shared" si="19"/>
        <v>79500</v>
      </c>
      <c r="AH56" s="29">
        <f t="shared" si="19"/>
        <v>670659</v>
      </c>
    </row>
  </sheetData>
  <mergeCells count="2">
    <mergeCell ref="AC2:AH2"/>
    <mergeCell ref="AC3:AH3"/>
  </mergeCells>
  <conditionalFormatting sqref="G5:H16 K5:N16">
    <cfRule type="cellIs" dxfId="97" priority="59" operator="lessThan">
      <formula>0</formula>
    </cfRule>
    <cfRule type="cellIs" dxfId="98" priority="60" operator="greaterThan">
      <formula>0</formula>
    </cfRule>
    <cfRule type="cellIs" dxfId="99" priority="61" operator="greaterThan">
      <formula>0</formula>
    </cfRule>
  </conditionalFormatting>
  <conditionalFormatting sqref="G17:H17 K17:N17">
    <cfRule type="cellIs" dxfId="93" priority="62" operator="lessThan">
      <formula>0</formula>
    </cfRule>
    <cfRule type="cellIs" dxfId="94" priority="64" operator="greaterThan">
      <formula>0</formula>
    </cfRule>
    <cfRule type="cellIs" dxfId="92" priority="65" operator="greaterThan">
      <formula>600000</formula>
    </cfRule>
    <cfRule type="cellIs" dxfId="95" priority="66" operator="greaterThan">
      <formula>600000</formula>
    </cfRule>
    <cfRule type="cellIs" dxfId="96" priority="67" operator="greaterThan">
      <formula>0</formula>
    </cfRule>
  </conditionalFormatting>
  <conditionalFormatting sqref="G18:H38 Z18:AA38">
    <cfRule type="cellIs" dxfId="91" priority="63" operator="lessThan">
      <formula>0</formula>
    </cfRule>
    <cfRule type="cellIs" dxfId="90" priority="68" operator="greaterThan">
      <formula>0</formula>
    </cfRule>
    <cfRule type="cellIs" dxfId="89" priority="69" operator="greaterThan">
      <formula>0</formula>
    </cfRule>
  </conditionalFormatting>
  <conditionalFormatting sqref="G39:H40">
    <cfRule type="cellIs" dxfId="84" priority="54" operator="lessThan">
      <formula>0</formula>
    </cfRule>
    <cfRule type="cellIs" dxfId="85" priority="55" operator="greaterThan">
      <formula>0</formula>
    </cfRule>
    <cfRule type="cellIs" dxfId="88" priority="56" operator="greaterThan">
      <formula>600000</formula>
    </cfRule>
    <cfRule type="cellIs" dxfId="86" priority="57" operator="greaterThan">
      <formula>600000</formula>
    </cfRule>
    <cfRule type="cellIs" dxfId="87" priority="58" operator="greaterThan">
      <formula>0</formula>
    </cfRule>
  </conditionalFormatting>
  <conditionalFormatting sqref="G41:H54">
    <cfRule type="cellIs" dxfId="81" priority="51" operator="lessThan">
      <formula>0</formula>
    </cfRule>
    <cfRule type="cellIs" dxfId="82" priority="52" operator="greaterThan">
      <formula>0</formula>
    </cfRule>
    <cfRule type="cellIs" dxfId="83" priority="53" operator="greaterThan">
      <formula>0</formula>
    </cfRule>
  </conditionalFormatting>
  <conditionalFormatting sqref="G55:H56">
    <cfRule type="cellIs" dxfId="77" priority="46" operator="lessThan">
      <formula>0</formula>
    </cfRule>
    <cfRule type="cellIs" dxfId="76" priority="47" operator="greaterThan">
      <formula>0</formula>
    </cfRule>
    <cfRule type="cellIs" dxfId="78" priority="48" operator="greaterThan">
      <formula>600000</formula>
    </cfRule>
    <cfRule type="cellIs" dxfId="79" priority="49" operator="greaterThan">
      <formula>600000</formula>
    </cfRule>
    <cfRule type="cellIs" dxfId="80" priority="50" operator="greaterThan">
      <formula>0</formula>
    </cfRule>
  </conditionalFormatting>
  <conditionalFormatting sqref="K18:N56">
    <cfRule type="cellIs" dxfId="74" priority="70" operator="greaterThan">
      <formula>0</formula>
    </cfRule>
    <cfRule type="cellIs" dxfId="73" priority="71" operator="lessThan">
      <formula>0</formula>
    </cfRule>
    <cfRule type="cellIs" dxfId="72" priority="72" operator="greaterThan">
      <formula>0</formula>
    </cfRule>
    <cfRule type="cellIs" dxfId="71" priority="73" operator="lessThan">
      <formula>0</formula>
    </cfRule>
    <cfRule type="cellIs" dxfId="75" priority="74" operator="greaterThan">
      <formula>0</formula>
    </cfRule>
  </conditionalFormatting>
  <conditionalFormatting sqref="Q5:V16">
    <cfRule type="cellIs" dxfId="70" priority="14" operator="lessThan">
      <formula>0</formula>
    </cfRule>
    <cfRule type="cellIs" dxfId="69" priority="15" operator="greaterThan">
      <formula>0</formula>
    </cfRule>
    <cfRule type="cellIs" dxfId="68" priority="16" operator="greaterThan">
      <formula>0</formula>
    </cfRule>
  </conditionalFormatting>
  <conditionalFormatting sqref="Q17:V17">
    <cfRule type="cellIs" dxfId="65" priority="17" operator="lessThan">
      <formula>0</formula>
    </cfRule>
    <cfRule type="cellIs" dxfId="67" priority="19" operator="greaterThan">
      <formula>0</formula>
    </cfRule>
    <cfRule type="cellIs" dxfId="64" priority="20" operator="greaterThan">
      <formula>600000</formula>
    </cfRule>
    <cfRule type="cellIs" dxfId="63" priority="21" operator="greaterThan">
      <formula>600000</formula>
    </cfRule>
    <cfRule type="cellIs" dxfId="66" priority="22" operator="greaterThan">
      <formula>0</formula>
    </cfRule>
  </conditionalFormatting>
  <conditionalFormatting sqref="Q18:V38">
    <cfRule type="cellIs" dxfId="60" priority="18" operator="lessThan">
      <formula>0</formula>
    </cfRule>
    <cfRule type="cellIs" dxfId="62" priority="23" operator="greaterThan">
      <formula>0</formula>
    </cfRule>
    <cfRule type="cellIs" dxfId="61" priority="24" operator="greaterThan">
      <formula>0</formula>
    </cfRule>
  </conditionalFormatting>
  <conditionalFormatting sqref="Q39:V40">
    <cfRule type="cellIs" dxfId="56" priority="9" operator="lessThan">
      <formula>0</formula>
    </cfRule>
    <cfRule type="cellIs" dxfId="57" priority="10" operator="greaterThan">
      <formula>0</formula>
    </cfRule>
    <cfRule type="cellIs" dxfId="55" priority="11" operator="greaterThan">
      <formula>600000</formula>
    </cfRule>
    <cfRule type="cellIs" dxfId="59" priority="12" operator="greaterThan">
      <formula>600000</formula>
    </cfRule>
    <cfRule type="cellIs" dxfId="58" priority="13" operator="greaterThan">
      <formula>0</formula>
    </cfRule>
  </conditionalFormatting>
  <conditionalFormatting sqref="Q41:V54">
    <cfRule type="cellIs" dxfId="52" priority="6" operator="lessThan">
      <formula>0</formula>
    </cfRule>
    <cfRule type="cellIs" dxfId="53" priority="7" operator="greaterThan">
      <formula>0</formula>
    </cfRule>
    <cfRule type="cellIs" dxfId="54" priority="8" operator="greaterThan">
      <formula>0</formula>
    </cfRule>
  </conditionalFormatting>
  <conditionalFormatting sqref="Q55:V56">
    <cfRule type="cellIs" dxfId="51" priority="1" operator="lessThan">
      <formula>0</formula>
    </cfRule>
    <cfRule type="cellIs" dxfId="47" priority="2" operator="greaterThan">
      <formula>0</formula>
    </cfRule>
    <cfRule type="cellIs" dxfId="48" priority="3" operator="greaterThan">
      <formula>600000</formula>
    </cfRule>
    <cfRule type="cellIs" dxfId="49" priority="4" operator="greaterThan">
      <formula>600000</formula>
    </cfRule>
    <cfRule type="cellIs" dxfId="50" priority="5" operator="greaterThan">
      <formula>0</formula>
    </cfRule>
  </conditionalFormatting>
  <conditionalFormatting sqref="Z5:AA16">
    <cfRule type="cellIs" dxfId="46" priority="43" operator="lessThan">
      <formula>0</formula>
    </cfRule>
    <cfRule type="cellIs" dxfId="45" priority="44" operator="greaterThan">
      <formula>0</formula>
    </cfRule>
    <cfRule type="cellIs" dxfId="44" priority="45" operator="greaterThan">
      <formula>0</formula>
    </cfRule>
  </conditionalFormatting>
  <conditionalFormatting sqref="Z17:AA17">
    <cfRule type="cellIs" dxfId="43" priority="38" operator="lessThan">
      <formula>0</formula>
    </cfRule>
    <cfRule type="cellIs" dxfId="42" priority="39" operator="greaterThan">
      <formula>0</formula>
    </cfRule>
    <cfRule type="cellIs" dxfId="41" priority="40" operator="greaterThan">
      <formula>600000</formula>
    </cfRule>
    <cfRule type="cellIs" dxfId="40" priority="41" operator="greaterThan">
      <formula>600000</formula>
    </cfRule>
    <cfRule type="cellIs" dxfId="39" priority="42" operator="greaterThan">
      <formula>0</formula>
    </cfRule>
  </conditionalFormatting>
  <conditionalFormatting sqref="Z39:AA40">
    <cfRule type="cellIs" dxfId="34" priority="33" operator="lessThan">
      <formula>0</formula>
    </cfRule>
    <cfRule type="cellIs" dxfId="35" priority="34" operator="greaterThan">
      <formula>0</formula>
    </cfRule>
    <cfRule type="cellIs" dxfId="36" priority="35" operator="greaterThan">
      <formula>600000</formula>
    </cfRule>
    <cfRule type="cellIs" dxfId="37" priority="36" operator="greaterThan">
      <formula>600000</formula>
    </cfRule>
    <cfRule type="cellIs" dxfId="38" priority="37" operator="greaterThan">
      <formula>0</formula>
    </cfRule>
  </conditionalFormatting>
  <conditionalFormatting sqref="Z41:AA54">
    <cfRule type="cellIs" dxfId="31" priority="25" operator="lessThan">
      <formula>0</formula>
    </cfRule>
    <cfRule type="cellIs" dxfId="32" priority="26" operator="greaterThan">
      <formula>0</formula>
    </cfRule>
    <cfRule type="cellIs" dxfId="33" priority="27" operator="greaterThan">
      <formula>0</formula>
    </cfRule>
  </conditionalFormatting>
  <conditionalFormatting sqref="Z55:AA56">
    <cfRule type="cellIs" dxfId="26" priority="28" operator="lessThan">
      <formula>0</formula>
    </cfRule>
    <cfRule type="cellIs" dxfId="30" priority="29" operator="greaterThan">
      <formula>0</formula>
    </cfRule>
    <cfRule type="cellIs" dxfId="27" priority="30" operator="greaterThan">
      <formula>600000</formula>
    </cfRule>
    <cfRule type="cellIs" dxfId="28" priority="31" operator="greaterThan">
      <formula>600000</formula>
    </cfRule>
    <cfRule type="cellIs" dxfId="29" priority="32" operator="greaterThan">
      <formula>0</formula>
    </cfRule>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473B-6597-49F5-BA2E-ECAE3E1C1E9E}">
  <sheetPr codeName="Tabelle1">
    <tabColor theme="9"/>
  </sheetPr>
  <dimension ref="A1:AJ501"/>
  <sheetViews>
    <sheetView tabSelected="1" zoomScale="70" zoomScaleNormal="70" workbookViewId="0">
      <pane xSplit="3" ySplit="4" topLeftCell="D227" activePane="bottomRight" state="frozen"/>
      <selection pane="topRight" activeCell="D1" sqref="D1"/>
      <selection pane="bottomLeft" activeCell="A3" sqref="A3"/>
      <selection pane="bottomRight" activeCell="G243" sqref="G243"/>
    </sheetView>
  </sheetViews>
  <sheetFormatPr defaultColWidth="8.5546875" defaultRowHeight="19.5" customHeight="1" outlineLevelRow="1" x14ac:dyDescent="0.3"/>
  <cols>
    <col min="1" max="1" width="40.5546875" style="247" customWidth="1"/>
    <col min="2" max="2" width="36.44140625" style="248" customWidth="1"/>
    <col min="3" max="3" width="45.44140625" style="249" bestFit="1" customWidth="1"/>
    <col min="4" max="7" width="28.5546875" style="250" customWidth="1"/>
    <col min="8" max="11" width="23.5546875" style="250" customWidth="1"/>
    <col min="12" max="12" width="24.44140625" style="250" customWidth="1"/>
    <col min="13" max="20" width="23.5546875" style="250" customWidth="1"/>
    <col min="21" max="21" width="26.5546875" style="250" customWidth="1"/>
    <col min="22" max="22" width="28.5546875" style="249" customWidth="1"/>
    <col min="23" max="34" width="25.5546875" style="249" customWidth="1"/>
    <col min="35" max="36" width="22.5546875" style="249" bestFit="1" customWidth="1"/>
    <col min="37" max="39" width="8.5546875" style="249" bestFit="1" customWidth="1"/>
    <col min="40" max="16384" width="8.5546875" style="249"/>
  </cols>
  <sheetData>
    <row r="1" spans="1:34" ht="44.1" customHeight="1" thickBot="1" x14ac:dyDescent="0.35">
      <c r="E1" s="748"/>
      <c r="F1" s="692"/>
      <c r="G1" s="748"/>
      <c r="H1" s="748"/>
    </row>
    <row r="2" spans="1:34" s="247" customFormat="1" ht="61.35" customHeight="1" thickBot="1" x14ac:dyDescent="0.35">
      <c r="A2" s="264" t="s">
        <v>0</v>
      </c>
      <c r="B2" s="267">
        <v>4.3</v>
      </c>
      <c r="D2" s="257">
        <v>4.2130000000000001</v>
      </c>
      <c r="E2" s="257">
        <v>4.1369999999999996</v>
      </c>
      <c r="F2" s="881">
        <v>4.1840000000000002</v>
      </c>
      <c r="G2" s="257">
        <f>AVERAGE(D2:F2)</f>
        <v>4.1779999999999999</v>
      </c>
      <c r="H2" s="257"/>
      <c r="I2" s="257"/>
      <c r="J2" s="257"/>
      <c r="K2" s="257"/>
      <c r="L2" s="257"/>
      <c r="M2" s="257"/>
      <c r="N2" s="257"/>
      <c r="O2" s="257"/>
      <c r="P2" s="257"/>
      <c r="Q2" s="257"/>
      <c r="R2" s="257"/>
      <c r="S2" s="257"/>
      <c r="T2" s="257"/>
      <c r="U2" s="257"/>
      <c r="V2" s="257"/>
    </row>
    <row r="3" spans="1:34" ht="44.1" customHeight="1" thickBot="1" x14ac:dyDescent="0.35"/>
    <row r="4" spans="1:34" s="247" customFormat="1" ht="69.599999999999994" customHeight="1" thickBot="1" x14ac:dyDescent="0.35">
      <c r="A4" s="251" t="s">
        <v>1</v>
      </c>
      <c r="B4" s="252" t="s">
        <v>2</v>
      </c>
      <c r="C4" s="253" t="s">
        <v>437</v>
      </c>
      <c r="D4" s="254" t="s">
        <v>3</v>
      </c>
      <c r="E4" s="255" t="s">
        <v>4</v>
      </c>
      <c r="F4" s="256" t="s">
        <v>5</v>
      </c>
      <c r="G4" s="257" t="s">
        <v>6</v>
      </c>
      <c r="H4" s="258" t="s">
        <v>7</v>
      </c>
      <c r="I4" s="255" t="s">
        <v>8</v>
      </c>
      <c r="J4" s="256" t="s">
        <v>9</v>
      </c>
      <c r="K4" s="257" t="s">
        <v>10</v>
      </c>
      <c r="L4" s="257" t="s">
        <v>11</v>
      </c>
      <c r="M4" s="545" t="s">
        <v>12</v>
      </c>
      <c r="N4" s="255" t="s">
        <v>13</v>
      </c>
      <c r="O4" s="256" t="s">
        <v>14</v>
      </c>
      <c r="P4" s="257" t="s">
        <v>15</v>
      </c>
      <c r="Q4" s="255" t="s">
        <v>16</v>
      </c>
      <c r="R4" s="255" t="s">
        <v>17</v>
      </c>
      <c r="S4" s="256" t="s">
        <v>18</v>
      </c>
      <c r="T4" s="257" t="s">
        <v>19</v>
      </c>
      <c r="U4" s="257" t="s">
        <v>20</v>
      </c>
      <c r="V4" s="690" t="s">
        <v>21</v>
      </c>
      <c r="W4" s="689" t="s">
        <v>22</v>
      </c>
      <c r="X4" s="689" t="s">
        <v>23</v>
      </c>
      <c r="Y4" s="689" t="s">
        <v>24</v>
      </c>
      <c r="Z4" s="689" t="s">
        <v>25</v>
      </c>
      <c r="AA4" s="689" t="s">
        <v>26</v>
      </c>
      <c r="AB4" s="691" t="s">
        <v>27</v>
      </c>
      <c r="AC4" s="689" t="s">
        <v>28</v>
      </c>
      <c r="AD4" s="689" t="s">
        <v>29</v>
      </c>
      <c r="AE4" s="689" t="s">
        <v>30</v>
      </c>
      <c r="AF4" s="689" t="s">
        <v>31</v>
      </c>
      <c r="AG4" s="689" t="s">
        <v>32</v>
      </c>
      <c r="AH4" s="691" t="s">
        <v>33</v>
      </c>
    </row>
    <row r="5" spans="1:34" s="247" customFormat="1" ht="32.1" hidden="1" customHeight="1" outlineLevel="1" x14ac:dyDescent="0.35">
      <c r="A5" s="984" t="s">
        <v>34</v>
      </c>
      <c r="B5" s="987" t="s">
        <v>35</v>
      </c>
      <c r="C5" s="259" t="s">
        <v>36</v>
      </c>
      <c r="D5" s="397">
        <v>97638.13</v>
      </c>
      <c r="E5" s="398">
        <v>87944.148100000006</v>
      </c>
      <c r="F5" s="399">
        <v>89089.12</v>
      </c>
      <c r="G5" s="400">
        <f>F5+E5+D5</f>
        <v>274671.39809999999</v>
      </c>
      <c r="H5" s="401">
        <v>92610.709400000007</v>
      </c>
      <c r="I5" s="398">
        <v>110669.1801</v>
      </c>
      <c r="J5" s="402">
        <v>103401.1308</v>
      </c>
      <c r="K5" s="403">
        <f>J5+I5+H5</f>
        <v>306681.02029999997</v>
      </c>
      <c r="L5" s="403">
        <f>K5+G5</f>
        <v>581352.41839999997</v>
      </c>
      <c r="M5" s="401">
        <v>129224.29059999999</v>
      </c>
      <c r="N5" s="398">
        <v>115750.6701</v>
      </c>
      <c r="O5" s="402">
        <v>116397.0096</v>
      </c>
      <c r="P5" s="403">
        <f>O5+N5+M5</f>
        <v>361371.97029999999</v>
      </c>
      <c r="Q5" s="401">
        <v>117834.35950000001</v>
      </c>
      <c r="R5" s="398">
        <v>132529.2697</v>
      </c>
      <c r="S5" s="402">
        <v>136475.46</v>
      </c>
      <c r="T5" s="403">
        <f>S5+R5+Q5</f>
        <v>386839.08920000005</v>
      </c>
      <c r="U5" s="403">
        <f>T5+P5</f>
        <v>748211.05949999997</v>
      </c>
      <c r="V5" s="790">
        <f>U5+L5</f>
        <v>1329563.4778999998</v>
      </c>
      <c r="W5" s="403">
        <f>D5</f>
        <v>97638.13</v>
      </c>
      <c r="X5" s="403">
        <f>D5+E5</f>
        <v>185582.2781</v>
      </c>
      <c r="Y5" s="403">
        <f>D5+E5+F5</f>
        <v>274671.39809999999</v>
      </c>
      <c r="Z5" s="403">
        <f>D5+E5+F5+H5</f>
        <v>367282.10749999998</v>
      </c>
      <c r="AA5" s="403">
        <f>D5+E5+F5+H5+I5</f>
        <v>477951.28759999998</v>
      </c>
      <c r="AB5" s="403">
        <f>D5+E5+F5+H5+I5+J5</f>
        <v>581352.41839999997</v>
      </c>
      <c r="AC5" s="403">
        <f>D5+E5+F5+H5+I5+J5+M5</f>
        <v>710576.70899999992</v>
      </c>
      <c r="AD5" s="403">
        <f>D5+E5+F5+H5+I5+J5+M5+N5</f>
        <v>826327.3790999999</v>
      </c>
      <c r="AE5" s="403">
        <f>D5+E5+F5+H5+I5+J5+M5+N5+O5</f>
        <v>942724.38869999989</v>
      </c>
      <c r="AF5" s="403">
        <f>D5+E5+F5+H5+I5+J5+M5+N5+O5+Q5</f>
        <v>1060558.7481999998</v>
      </c>
      <c r="AG5" s="403">
        <f>D5+E5+F5+H5+I5+J5+M5+N5+O5+Q5+R5</f>
        <v>1193088.0178999999</v>
      </c>
      <c r="AH5" s="1031">
        <f>D5+E5+F5+H5+I5+J5+M5+N5+O5+Q5+R5+S5</f>
        <v>1329563.4778999998</v>
      </c>
    </row>
    <row r="6" spans="1:34" ht="32.1" hidden="1" customHeight="1" outlineLevel="1" x14ac:dyDescent="0.35">
      <c r="A6" s="985" t="str">
        <f>A5</f>
        <v>ITALY</v>
      </c>
      <c r="B6" s="988" t="str">
        <f>B5</f>
        <v xml:space="preserve">AMAZON IT </v>
      </c>
      <c r="C6" s="275" t="s">
        <v>37</v>
      </c>
      <c r="D6" s="324">
        <f>D5/$B$2</f>
        <v>22706.541860465117</v>
      </c>
      <c r="E6" s="325">
        <f t="shared" ref="E6:F6" si="0">E5/$B$2</f>
        <v>20452.127465116282</v>
      </c>
      <c r="F6" s="326">
        <f t="shared" si="0"/>
        <v>20718.400000000001</v>
      </c>
      <c r="G6" s="333">
        <f t="shared" ref="G6:G10" si="1">F6+E6+D6</f>
        <v>63877.069325581397</v>
      </c>
      <c r="H6" s="327">
        <f>H5/$B$2</f>
        <v>21537.374279069769</v>
      </c>
      <c r="I6" s="325">
        <f t="shared" ref="I6:J6" si="2">I5/$B$2</f>
        <v>25737.018627906979</v>
      </c>
      <c r="J6" s="328">
        <f t="shared" si="2"/>
        <v>24046.774604651164</v>
      </c>
      <c r="K6" s="329">
        <f t="shared" ref="K6:K10" si="3">J6+I6+H6</f>
        <v>71321.167511627908</v>
      </c>
      <c r="L6" s="329">
        <f t="shared" ref="L6:L10" si="4">K6+G6</f>
        <v>135198.23683720932</v>
      </c>
      <c r="M6" s="327">
        <f>M5/$B$2</f>
        <v>30052.160604651162</v>
      </c>
      <c r="N6" s="325">
        <f t="shared" ref="N6" si="5">N5/$B$2</f>
        <v>26918.760488372096</v>
      </c>
      <c r="O6" s="328">
        <f t="shared" ref="O6" si="6">O5/$B$2</f>
        <v>27069.072000000004</v>
      </c>
      <c r="P6" s="329">
        <f t="shared" ref="P6:P10" si="7">O6+N6+M6</f>
        <v>84039.993093023266</v>
      </c>
      <c r="Q6" s="327">
        <f>Q5/$B$2</f>
        <v>27403.339418604653</v>
      </c>
      <c r="R6" s="325">
        <f t="shared" ref="R6" si="8">R5/$B$2</f>
        <v>30820.76039534884</v>
      </c>
      <c r="S6" s="328">
        <f t="shared" ref="S6" si="9">S5/$B$2</f>
        <v>31738.47906976744</v>
      </c>
      <c r="T6" s="329">
        <f t="shared" ref="T6:T9" si="10">S6+R6+Q6</f>
        <v>89962.578883720926</v>
      </c>
      <c r="U6" s="329">
        <f t="shared" ref="U6:U10" si="11">T6+P6</f>
        <v>174002.57197674419</v>
      </c>
      <c r="V6" s="791">
        <f t="shared" ref="V6:V10" si="12">U6+L6</f>
        <v>309200.80881395354</v>
      </c>
      <c r="W6" s="329">
        <f t="shared" ref="W6:W10" si="13">D6</f>
        <v>22706.541860465117</v>
      </c>
      <c r="X6" s="329">
        <f t="shared" ref="X6:X10" si="14">D6+E6</f>
        <v>43158.669325581403</v>
      </c>
      <c r="Y6" s="329">
        <f>D6+E6+F6</f>
        <v>63877.069325581404</v>
      </c>
      <c r="Z6" s="329">
        <f t="shared" ref="Z6:Z10" si="15">D6+E6+F6+H6</f>
        <v>85414.443604651169</v>
      </c>
      <c r="AA6" s="329">
        <f t="shared" ref="AA6:AA10" si="16">D6+E6+F6+H6+I6</f>
        <v>111151.46223255814</v>
      </c>
      <c r="AB6" s="329">
        <f t="shared" ref="AB6:AB10" si="17">D6+E6+F6+H6+I6+J6</f>
        <v>135198.23683720932</v>
      </c>
      <c r="AC6" s="329">
        <f t="shared" ref="AC6:AC10" si="18">D6+E6+F6+H6+I6+J6+M6</f>
        <v>165250.39744186049</v>
      </c>
      <c r="AD6" s="329">
        <f t="shared" ref="AD6:AD10" si="19">D6+E6+F6+H6+I6+J6+M6+N6</f>
        <v>192169.15793023258</v>
      </c>
      <c r="AE6" s="329">
        <f t="shared" ref="AE6:AE10" si="20">D6+E6+F6+H6+I6+J6+M6+N6+O6</f>
        <v>219238.2299302326</v>
      </c>
      <c r="AF6" s="329">
        <f t="shared" ref="AF6:AF10" si="21">D6+E6+F6+H6+I6+J6+M6+N6+O6+Q6</f>
        <v>246641.56934883725</v>
      </c>
      <c r="AG6" s="329">
        <f t="shared" ref="AG6:AG10" si="22">D6+E6+F6+H6+I6+J6+M6+N6+O6+Q6+R6</f>
        <v>277462.32974418608</v>
      </c>
      <c r="AH6" s="1032">
        <f t="shared" ref="AH6:AH10" si="23">D6+E6+F6+H6+I6+J6+M6+N6+O6+Q6+R6+S6</f>
        <v>309200.80881395354</v>
      </c>
    </row>
    <row r="7" spans="1:34" ht="32.1" hidden="1" customHeight="1" outlineLevel="1" x14ac:dyDescent="0.35">
      <c r="A7" s="985" t="str">
        <f t="shared" ref="A7:A13" si="24">A6</f>
        <v>ITALY</v>
      </c>
      <c r="B7" s="988" t="str">
        <f t="shared" ref="B7:B13" si="25">B6</f>
        <v xml:space="preserve">AMAZON IT </v>
      </c>
      <c r="C7" s="322" t="s">
        <v>38</v>
      </c>
      <c r="D7" s="336">
        <v>106265.4697727591</v>
      </c>
      <c r="E7" s="337">
        <v>100722.23024035653</v>
      </c>
      <c r="F7" s="338">
        <v>99951.001459220555</v>
      </c>
      <c r="G7" s="339">
        <f t="shared" si="1"/>
        <v>306938.70147233619</v>
      </c>
      <c r="H7" s="340">
        <v>105017.81408502036</v>
      </c>
      <c r="I7" s="337">
        <v>129977.50605792229</v>
      </c>
      <c r="J7" s="341">
        <v>110055.89052351344</v>
      </c>
      <c r="K7" s="342">
        <f t="shared" si="3"/>
        <v>345051.21066645614</v>
      </c>
      <c r="L7" s="342">
        <f t="shared" si="4"/>
        <v>651989.91213879234</v>
      </c>
      <c r="M7" s="340">
        <v>149569.87559001966</v>
      </c>
      <c r="N7" s="337">
        <v>130005.10340205285</v>
      </c>
      <c r="O7" s="341">
        <v>112841.9115546972</v>
      </c>
      <c r="P7" s="342">
        <f t="shared" si="7"/>
        <v>392416.89054676972</v>
      </c>
      <c r="Q7" s="340">
        <v>120024.89864234578</v>
      </c>
      <c r="R7" s="337">
        <v>149980.26388254657</v>
      </c>
      <c r="S7" s="341">
        <v>150024.94563106605</v>
      </c>
      <c r="T7" s="342">
        <f t="shared" si="10"/>
        <v>420030.10815595841</v>
      </c>
      <c r="U7" s="342">
        <f t="shared" si="11"/>
        <v>812446.99870272819</v>
      </c>
      <c r="V7" s="646">
        <f t="shared" si="12"/>
        <v>1464436.9108415204</v>
      </c>
      <c r="W7" s="342">
        <f t="shared" si="13"/>
        <v>106265.4697727591</v>
      </c>
      <c r="X7" s="342">
        <f t="shared" si="14"/>
        <v>206987.70001311562</v>
      </c>
      <c r="Y7" s="342">
        <f t="shared" ref="Y7:Y10" si="26">D7+E7+F7</f>
        <v>306938.70147233619</v>
      </c>
      <c r="Z7" s="342">
        <f t="shared" si="15"/>
        <v>411956.51555735653</v>
      </c>
      <c r="AA7" s="342">
        <f t="shared" si="16"/>
        <v>541934.02161527879</v>
      </c>
      <c r="AB7" s="342">
        <f t="shared" si="17"/>
        <v>651989.91213879222</v>
      </c>
      <c r="AC7" s="342">
        <f t="shared" si="18"/>
        <v>801559.78772881185</v>
      </c>
      <c r="AD7" s="342">
        <f t="shared" si="19"/>
        <v>931564.89113086474</v>
      </c>
      <c r="AE7" s="342">
        <f t="shared" si="20"/>
        <v>1044406.8026855619</v>
      </c>
      <c r="AF7" s="342">
        <f t="shared" si="21"/>
        <v>1164431.7013279076</v>
      </c>
      <c r="AG7" s="342">
        <f t="shared" si="22"/>
        <v>1314411.9652104541</v>
      </c>
      <c r="AH7" s="1033">
        <f t="shared" si="23"/>
        <v>1464436.9108415202</v>
      </c>
    </row>
    <row r="8" spans="1:34" ht="32.1" hidden="1" customHeight="1" outlineLevel="1" x14ac:dyDescent="0.35">
      <c r="A8" s="985" t="str">
        <f t="shared" si="24"/>
        <v>ITALY</v>
      </c>
      <c r="B8" s="988" t="str">
        <f t="shared" si="25"/>
        <v xml:space="preserve">AMAZON IT </v>
      </c>
      <c r="C8" s="268" t="s">
        <v>39</v>
      </c>
      <c r="D8" s="331">
        <f>D7/$B$2</f>
        <v>24712.899947153281</v>
      </c>
      <c r="E8" s="332">
        <f t="shared" ref="E8" si="27">E7/$B$2</f>
        <v>23423.774474501519</v>
      </c>
      <c r="F8" s="333">
        <f t="shared" ref="F8" si="28">F7/$B$2</f>
        <v>23244.418944004781</v>
      </c>
      <c r="G8" s="333">
        <f t="shared" si="1"/>
        <v>71381.093365659588</v>
      </c>
      <c r="H8" s="332">
        <f>H7/$B$2</f>
        <v>24422.747461632644</v>
      </c>
      <c r="I8" s="332">
        <f t="shared" ref="I8:J8" si="29">I7/$B$2</f>
        <v>30227.326990214489</v>
      </c>
      <c r="J8" s="334">
        <f t="shared" si="29"/>
        <v>25594.393145003127</v>
      </c>
      <c r="K8" s="335">
        <f t="shared" si="3"/>
        <v>80244.467596850271</v>
      </c>
      <c r="L8" s="335">
        <f t="shared" si="4"/>
        <v>151625.56096250986</v>
      </c>
      <c r="M8" s="332">
        <f>M7/$B$2</f>
        <v>34783.691997678994</v>
      </c>
      <c r="N8" s="332">
        <f t="shared" ref="N8" si="30">N7/$B$2</f>
        <v>30233.744977221595</v>
      </c>
      <c r="O8" s="334">
        <f t="shared" ref="O8" si="31">O7/$B$2</f>
        <v>26242.305012720281</v>
      </c>
      <c r="P8" s="335">
        <f t="shared" si="7"/>
        <v>91259.741987620873</v>
      </c>
      <c r="Q8" s="332">
        <f>Q7/$B$2</f>
        <v>27912.767126126928</v>
      </c>
      <c r="R8" s="332">
        <f t="shared" ref="R8" si="32">R7/$B$2</f>
        <v>34879.131135475945</v>
      </c>
      <c r="S8" s="334">
        <f t="shared" ref="S8" si="33">S7/$B$2</f>
        <v>34889.522239782804</v>
      </c>
      <c r="T8" s="335">
        <f t="shared" si="10"/>
        <v>97681.420501385684</v>
      </c>
      <c r="U8" s="335">
        <f t="shared" si="11"/>
        <v>188941.16248900656</v>
      </c>
      <c r="V8" s="792">
        <f t="shared" si="12"/>
        <v>340566.72345151642</v>
      </c>
      <c r="W8" s="335">
        <f t="shared" si="13"/>
        <v>24712.899947153281</v>
      </c>
      <c r="X8" s="335">
        <f t="shared" si="14"/>
        <v>48136.674421654796</v>
      </c>
      <c r="Y8" s="335">
        <f t="shared" si="26"/>
        <v>71381.093365659573</v>
      </c>
      <c r="Z8" s="335">
        <f t="shared" si="15"/>
        <v>95803.84082729221</v>
      </c>
      <c r="AA8" s="335">
        <f t="shared" si="16"/>
        <v>126031.16781750671</v>
      </c>
      <c r="AB8" s="335">
        <f t="shared" si="17"/>
        <v>151625.56096250983</v>
      </c>
      <c r="AC8" s="335">
        <f t="shared" si="18"/>
        <v>186409.25296018884</v>
      </c>
      <c r="AD8" s="335">
        <f t="shared" si="19"/>
        <v>216642.99793741043</v>
      </c>
      <c r="AE8" s="335">
        <f t="shared" si="20"/>
        <v>242885.30295013072</v>
      </c>
      <c r="AF8" s="335">
        <f t="shared" si="21"/>
        <v>270798.07007625763</v>
      </c>
      <c r="AG8" s="335">
        <f t="shared" si="22"/>
        <v>305677.20121173357</v>
      </c>
      <c r="AH8" s="1034">
        <f t="shared" si="23"/>
        <v>340566.72345151636</v>
      </c>
    </row>
    <row r="9" spans="1:34" s="260" customFormat="1" ht="32.1" hidden="1" customHeight="1" outlineLevel="1" x14ac:dyDescent="0.35">
      <c r="A9" s="985" t="str">
        <f t="shared" si="24"/>
        <v>ITALY</v>
      </c>
      <c r="B9" s="988" t="str">
        <f t="shared" si="25"/>
        <v xml:space="preserve">AMAZON IT </v>
      </c>
      <c r="C9" s="323" t="s">
        <v>40</v>
      </c>
      <c r="D9" s="357">
        <f>'JANUARY ''25 PLN'!I5</f>
        <v>148790.6299</v>
      </c>
      <c r="E9" s="358">
        <f>'FEBRUARY ''25 PLN'!P5</f>
        <v>123755.0092</v>
      </c>
      <c r="F9" s="359">
        <f>'MARCH ''25 PLN'!Q5</f>
        <v>141628.37</v>
      </c>
      <c r="G9" s="360">
        <f t="shared" si="1"/>
        <v>414174.00909999997</v>
      </c>
      <c r="H9" s="361">
        <f>'APRIL ''25 PLN'!P5</f>
        <v>42007.125640000006</v>
      </c>
      <c r="I9" s="358">
        <f>'MAY ''25 PLN'!P5</f>
        <v>168970.75792870001</v>
      </c>
      <c r="J9" s="362">
        <f>'JUNE ''25 PLN'!Q5</f>
        <v>143072.6576487</v>
      </c>
      <c r="K9" s="363">
        <f t="shared" si="3"/>
        <v>354050.54121739999</v>
      </c>
      <c r="L9" s="363">
        <f t="shared" si="4"/>
        <v>768224.5503173999</v>
      </c>
      <c r="M9" s="361">
        <f>'JULY ''25 PLN'!P5</f>
        <v>194440.83827869999</v>
      </c>
      <c r="N9" s="358">
        <f>'AUGUST ''25 PLN'!P5</f>
        <v>169006.63442000002</v>
      </c>
      <c r="O9" s="362">
        <f>'SEPTEMBER ''25 PLN'!P5</f>
        <v>146694.48508000001</v>
      </c>
      <c r="P9" s="363">
        <f t="shared" si="7"/>
        <v>510141.95777870005</v>
      </c>
      <c r="Q9" s="361">
        <f>'OCTOBER ''25 PLN'!P5</f>
        <v>156032.36818000002</v>
      </c>
      <c r="R9" s="358">
        <f>'NOVEMBER ''25 PLN'!P5</f>
        <v>194974.34306870002</v>
      </c>
      <c r="S9" s="362">
        <f>'DECEMBER ''25 PLN'!P5</f>
        <v>195032.42928000001</v>
      </c>
      <c r="T9" s="363">
        <f t="shared" si="10"/>
        <v>546039.14052870008</v>
      </c>
      <c r="U9" s="363">
        <f t="shared" si="11"/>
        <v>1056181.0983074</v>
      </c>
      <c r="V9" s="648">
        <f t="shared" si="12"/>
        <v>1824405.6486247999</v>
      </c>
      <c r="W9" s="363">
        <f t="shared" si="13"/>
        <v>148790.6299</v>
      </c>
      <c r="X9" s="363">
        <f t="shared" si="14"/>
        <v>272545.63910000003</v>
      </c>
      <c r="Y9" s="363">
        <f t="shared" si="26"/>
        <v>414174.00910000002</v>
      </c>
      <c r="Z9" s="363">
        <f t="shared" si="15"/>
        <v>456181.13474000001</v>
      </c>
      <c r="AA9" s="363">
        <f t="shared" si="16"/>
        <v>625151.89266870008</v>
      </c>
      <c r="AB9" s="363">
        <f t="shared" si="17"/>
        <v>768224.55031740014</v>
      </c>
      <c r="AC9" s="363">
        <f t="shared" si="18"/>
        <v>962665.38859610015</v>
      </c>
      <c r="AD9" s="363">
        <f t="shared" si="19"/>
        <v>1131672.0230161003</v>
      </c>
      <c r="AE9" s="363">
        <f t="shared" si="20"/>
        <v>1278366.5080961003</v>
      </c>
      <c r="AF9" s="363">
        <f t="shared" si="21"/>
        <v>1434398.8762761003</v>
      </c>
      <c r="AG9" s="363">
        <f t="shared" si="22"/>
        <v>1629373.2193448003</v>
      </c>
      <c r="AH9" s="1035">
        <f t="shared" si="23"/>
        <v>1824405.6486248004</v>
      </c>
    </row>
    <row r="10" spans="1:34" s="247" customFormat="1" ht="32.1" hidden="1" customHeight="1" outlineLevel="1" x14ac:dyDescent="0.35">
      <c r="A10" s="985" t="str">
        <f t="shared" si="24"/>
        <v>ITALY</v>
      </c>
      <c r="B10" s="988" t="str">
        <f t="shared" si="25"/>
        <v xml:space="preserve">AMAZON IT </v>
      </c>
      <c r="C10" s="268" t="s">
        <v>41</v>
      </c>
      <c r="D10" s="331">
        <f>D9/$B$2</f>
        <v>34602.472069767442</v>
      </c>
      <c r="E10" s="817">
        <f t="shared" ref="E10" si="34">E9/$B$2</f>
        <v>28780.234697674419</v>
      </c>
      <c r="F10" s="818">
        <f t="shared" ref="F10" si="35">F9/$B$2</f>
        <v>32936.830232558139</v>
      </c>
      <c r="G10" s="333">
        <f t="shared" si="1"/>
        <v>96319.537000000011</v>
      </c>
      <c r="H10" s="332">
        <f>H9/$B$2</f>
        <v>9769.0989860465143</v>
      </c>
      <c r="I10" s="817">
        <f t="shared" ref="I10:J10" si="36">I9/$B$2</f>
        <v>39295.525099697676</v>
      </c>
      <c r="J10" s="817">
        <f t="shared" si="36"/>
        <v>33272.711081093024</v>
      </c>
      <c r="K10" s="335">
        <f t="shared" si="3"/>
        <v>82337.33516683722</v>
      </c>
      <c r="L10" s="335">
        <f t="shared" si="4"/>
        <v>178656.87216683722</v>
      </c>
      <c r="M10" s="817">
        <f>M9/$B$2</f>
        <v>45218.799599697675</v>
      </c>
      <c r="N10" s="817">
        <f t="shared" ref="N10" si="37">N9/$B$2</f>
        <v>39303.868469767447</v>
      </c>
      <c r="O10" s="817">
        <f t="shared" ref="O10" si="38">O9/$B$2</f>
        <v>34114.996530232565</v>
      </c>
      <c r="P10" s="335">
        <f t="shared" si="7"/>
        <v>118637.66459969769</v>
      </c>
      <c r="Q10" s="817">
        <f>Q9/$B$2</f>
        <v>36286.597251162799</v>
      </c>
      <c r="R10" s="817">
        <f t="shared" ref="R10" si="39">R9/$B$2</f>
        <v>45342.870481093029</v>
      </c>
      <c r="S10" s="817">
        <f t="shared" ref="S10" si="40">S9/$B$2</f>
        <v>45356.378902325589</v>
      </c>
      <c r="T10" s="335">
        <f>S10+R10+Q10</f>
        <v>126985.84663458142</v>
      </c>
      <c r="U10" s="335">
        <f t="shared" si="11"/>
        <v>245623.51123427911</v>
      </c>
      <c r="V10" s="819">
        <f t="shared" si="12"/>
        <v>424280.38340111636</v>
      </c>
      <c r="W10" s="335">
        <f t="shared" si="13"/>
        <v>34602.472069767442</v>
      </c>
      <c r="X10" s="335">
        <f t="shared" si="14"/>
        <v>63382.706767441865</v>
      </c>
      <c r="Y10" s="335">
        <f t="shared" si="26"/>
        <v>96319.537000000011</v>
      </c>
      <c r="Z10" s="335">
        <f t="shared" si="15"/>
        <v>106088.63598604653</v>
      </c>
      <c r="AA10" s="335">
        <f t="shared" si="16"/>
        <v>145384.16108574421</v>
      </c>
      <c r="AB10" s="335">
        <f t="shared" si="17"/>
        <v>178656.87216683725</v>
      </c>
      <c r="AC10" s="335">
        <f t="shared" si="18"/>
        <v>223875.67176653491</v>
      </c>
      <c r="AD10" s="335">
        <f t="shared" si="19"/>
        <v>263179.54023630236</v>
      </c>
      <c r="AE10" s="335">
        <f t="shared" si="20"/>
        <v>297294.5367665349</v>
      </c>
      <c r="AF10" s="335">
        <f t="shared" si="21"/>
        <v>333581.13401769771</v>
      </c>
      <c r="AG10" s="335">
        <f t="shared" si="22"/>
        <v>378924.00449879072</v>
      </c>
      <c r="AH10" s="1034">
        <f t="shared" si="23"/>
        <v>424280.3834011163</v>
      </c>
    </row>
    <row r="11" spans="1:34" ht="32.1" hidden="1" customHeight="1" outlineLevel="1" x14ac:dyDescent="0.35">
      <c r="A11" s="985" t="str">
        <f t="shared" si="24"/>
        <v>ITALY</v>
      </c>
      <c r="B11" s="988" t="str">
        <f t="shared" si="25"/>
        <v xml:space="preserve">AMAZON IT </v>
      </c>
      <c r="C11" s="321" t="s">
        <v>42</v>
      </c>
      <c r="D11" s="417">
        <f>D9-D7</f>
        <v>42525.160127240903</v>
      </c>
      <c r="E11" s="418">
        <f t="shared" ref="E11:G11" si="41">E9-E7</f>
        <v>23032.778959643474</v>
      </c>
      <c r="F11" s="419">
        <f t="shared" si="41"/>
        <v>41677.36854077944</v>
      </c>
      <c r="G11" s="420">
        <f t="shared" si="41"/>
        <v>107235.30762766377</v>
      </c>
      <c r="H11" s="421">
        <f>H9-H7</f>
        <v>-63010.688445020358</v>
      </c>
      <c r="I11" s="418">
        <f t="shared" ref="I11:V11" si="42">I9-I7</f>
        <v>38993.25187077772</v>
      </c>
      <c r="J11" s="422">
        <f t="shared" si="42"/>
        <v>33016.767125186554</v>
      </c>
      <c r="K11" s="423">
        <f t="shared" si="42"/>
        <v>8999.3305509438505</v>
      </c>
      <c r="L11" s="423">
        <f t="shared" si="42"/>
        <v>116234.63817860757</v>
      </c>
      <c r="M11" s="421">
        <f t="shared" si="42"/>
        <v>44870.962688680331</v>
      </c>
      <c r="N11" s="418">
        <f t="shared" si="42"/>
        <v>39001.531017947171</v>
      </c>
      <c r="O11" s="422">
        <f t="shared" si="42"/>
        <v>33852.573525302811</v>
      </c>
      <c r="P11" s="423">
        <f t="shared" si="42"/>
        <v>117725.06723193033</v>
      </c>
      <c r="Q11" s="421">
        <f t="shared" si="42"/>
        <v>36007.469537654237</v>
      </c>
      <c r="R11" s="418">
        <f t="shared" si="42"/>
        <v>44994.079186153453</v>
      </c>
      <c r="S11" s="422">
        <f t="shared" si="42"/>
        <v>45007.483648933965</v>
      </c>
      <c r="T11" s="423">
        <f t="shared" si="42"/>
        <v>126009.03237274167</v>
      </c>
      <c r="U11" s="423">
        <f t="shared" si="42"/>
        <v>243734.09960467182</v>
      </c>
      <c r="V11" s="649">
        <f t="shared" si="42"/>
        <v>359968.7377832795</v>
      </c>
      <c r="W11" s="423">
        <f t="shared" ref="W11:AH11" si="43">W9-W7</f>
        <v>42525.160127240903</v>
      </c>
      <c r="X11" s="423">
        <f t="shared" si="43"/>
        <v>65557.939086884406</v>
      </c>
      <c r="Y11" s="423">
        <f t="shared" si="43"/>
        <v>107235.30762766383</v>
      </c>
      <c r="Z11" s="423">
        <f t="shared" si="43"/>
        <v>44224.619182643481</v>
      </c>
      <c r="AA11" s="423">
        <f t="shared" si="43"/>
        <v>83217.871053421288</v>
      </c>
      <c r="AB11" s="423">
        <f t="shared" si="43"/>
        <v>116234.63817860791</v>
      </c>
      <c r="AC11" s="423">
        <f t="shared" si="43"/>
        <v>161105.6008672883</v>
      </c>
      <c r="AD11" s="423">
        <f t="shared" si="43"/>
        <v>200107.13188523555</v>
      </c>
      <c r="AE11" s="423">
        <f t="shared" si="43"/>
        <v>233959.70541053836</v>
      </c>
      <c r="AF11" s="423">
        <f t="shared" si="43"/>
        <v>269967.17494819267</v>
      </c>
      <c r="AG11" s="423">
        <f t="shared" si="43"/>
        <v>314961.25413434627</v>
      </c>
      <c r="AH11" s="512">
        <f t="shared" si="43"/>
        <v>359968.7377832802</v>
      </c>
    </row>
    <row r="12" spans="1:34" ht="32.1" hidden="1" customHeight="1" outlineLevel="1" x14ac:dyDescent="0.35">
      <c r="A12" s="985" t="str">
        <f t="shared" si="24"/>
        <v>ITALY</v>
      </c>
      <c r="B12" s="988" t="str">
        <f t="shared" si="25"/>
        <v xml:space="preserve">AMAZON IT </v>
      </c>
      <c r="C12" s="321" t="s">
        <v>43</v>
      </c>
      <c r="D12" s="424">
        <f>D9/D7-1</f>
        <v>0.40017853605858833</v>
      </c>
      <c r="E12" s="425">
        <f t="shared" ref="E12:F12" si="44">E9/E7-1</f>
        <v>0.22867622077747529</v>
      </c>
      <c r="F12" s="426">
        <f t="shared" si="44"/>
        <v>0.41697799854245154</v>
      </c>
      <c r="G12" s="427">
        <f>G9/G7-1</f>
        <v>0.34937043492160824</v>
      </c>
      <c r="H12" s="428">
        <f>H9/H7-1</f>
        <v>-0.5999999999429444</v>
      </c>
      <c r="I12" s="425">
        <f t="shared" ref="I12:K12" si="45">I9/I7-1</f>
        <v>0.30000000041084829</v>
      </c>
      <c r="J12" s="429">
        <f t="shared" si="45"/>
        <v>0.29999999971044278</v>
      </c>
      <c r="K12" s="430">
        <f t="shared" si="45"/>
        <v>2.6081144690267566E-2</v>
      </c>
      <c r="L12" s="430">
        <f t="shared" ref="L12:V12" si="46">L9/L7-1</f>
        <v>0.17827674326633458</v>
      </c>
      <c r="M12" s="428">
        <f t="shared" si="46"/>
        <v>0.30000000007805339</v>
      </c>
      <c r="N12" s="425">
        <f t="shared" si="46"/>
        <v>0.29999999997947246</v>
      </c>
      <c r="O12" s="429">
        <f t="shared" si="46"/>
        <v>0.300000000521913</v>
      </c>
      <c r="P12" s="430">
        <f t="shared" si="46"/>
        <v>0.30000000017302875</v>
      </c>
      <c r="Q12" s="428">
        <f t="shared" si="46"/>
        <v>0.29999999954134937</v>
      </c>
      <c r="R12" s="425">
        <f t="shared" si="46"/>
        <v>0.3000000001426153</v>
      </c>
      <c r="S12" s="429">
        <f t="shared" si="46"/>
        <v>0.29999999973080582</v>
      </c>
      <c r="T12" s="430">
        <f t="shared" si="46"/>
        <v>0.29999999982371306</v>
      </c>
      <c r="U12" s="430">
        <f t="shared" si="46"/>
        <v>0.29999999999243432</v>
      </c>
      <c r="V12" s="650">
        <f t="shared" si="46"/>
        <v>0.24580692764458378</v>
      </c>
      <c r="W12" s="430">
        <f t="shared" ref="W12:AH12" si="47">W9/W7-1</f>
        <v>0.40017853605858833</v>
      </c>
      <c r="X12" s="430">
        <f t="shared" si="47"/>
        <v>0.31672383954568506</v>
      </c>
      <c r="Y12" s="430">
        <f t="shared" si="47"/>
        <v>0.34937043492160846</v>
      </c>
      <c r="Z12" s="430">
        <f t="shared" si="47"/>
        <v>0.10735263920467375</v>
      </c>
      <c r="AA12" s="430">
        <f t="shared" si="47"/>
        <v>0.15355720020194275</v>
      </c>
      <c r="AB12" s="430">
        <f t="shared" si="47"/>
        <v>0.17827674326633525</v>
      </c>
      <c r="AC12" s="430">
        <f t="shared" si="47"/>
        <v>0.20099012367346258</v>
      </c>
      <c r="AD12" s="430">
        <f t="shared" si="47"/>
        <v>0.21480750701362017</v>
      </c>
      <c r="AE12" s="430">
        <f t="shared" si="47"/>
        <v>0.22401204665551777</v>
      </c>
      <c r="AF12" s="430">
        <f t="shared" si="47"/>
        <v>0.23184457674960623</v>
      </c>
      <c r="AG12" s="430">
        <f t="shared" si="47"/>
        <v>0.23962141434395501</v>
      </c>
      <c r="AH12" s="1036">
        <f t="shared" si="47"/>
        <v>0.24580692764458445</v>
      </c>
    </row>
    <row r="13" spans="1:34" ht="32.1" hidden="1" customHeight="1" outlineLevel="1" thickBot="1" x14ac:dyDescent="0.35">
      <c r="A13" s="986" t="str">
        <f t="shared" si="24"/>
        <v>ITALY</v>
      </c>
      <c r="B13" s="989" t="str">
        <f t="shared" si="25"/>
        <v xml:space="preserve">AMAZON IT </v>
      </c>
      <c r="C13" s="261" t="s">
        <v>44</v>
      </c>
      <c r="D13" s="70">
        <f>D9/D5-1</f>
        <v>0.52389880777110331</v>
      </c>
      <c r="E13" s="80">
        <f t="shared" ref="E13:F13" si="48">E9/E5-1</f>
        <v>0.40720004541154897</v>
      </c>
      <c r="F13" s="79">
        <f t="shared" si="48"/>
        <v>0.58973811841445967</v>
      </c>
      <c r="G13" s="79">
        <f t="shared" ref="G13" si="49">G9/G5-1</f>
        <v>0.50788910663792919</v>
      </c>
      <c r="H13" s="80">
        <f>H9/H5-1</f>
        <v>-0.54641179284606578</v>
      </c>
      <c r="I13" s="80">
        <f t="shared" ref="I13:K13" si="50">I9/I5-1</f>
        <v>0.52680952163934958</v>
      </c>
      <c r="J13" s="82">
        <f t="shared" si="50"/>
        <v>0.38366627658485908</v>
      </c>
      <c r="K13" s="69">
        <f t="shared" si="50"/>
        <v>0.15445859959335739</v>
      </c>
      <c r="L13" s="69">
        <f t="shared" ref="L13:V13" si="51">L9/L5-1</f>
        <v>0.32144380242144699</v>
      </c>
      <c r="M13" s="80">
        <f t="shared" si="51"/>
        <v>0.50467715764500398</v>
      </c>
      <c r="N13" s="80">
        <f t="shared" si="51"/>
        <v>0.46009206058151375</v>
      </c>
      <c r="O13" s="82">
        <f t="shared" si="51"/>
        <v>0.26029427718218634</v>
      </c>
      <c r="P13" s="69">
        <f t="shared" si="51"/>
        <v>0.41168103700792225</v>
      </c>
      <c r="Q13" s="80">
        <f t="shared" si="51"/>
        <v>0.32416698187254966</v>
      </c>
      <c r="R13" s="80">
        <f t="shared" si="51"/>
        <v>0.47117948744495353</v>
      </c>
      <c r="S13" s="82">
        <f t="shared" si="51"/>
        <v>0.42906592350009309</v>
      </c>
      <c r="T13" s="69">
        <f t="shared" si="51"/>
        <v>0.4115407562817206</v>
      </c>
      <c r="U13" s="69">
        <f t="shared" si="51"/>
        <v>0.41160850925299641</v>
      </c>
      <c r="V13" s="793">
        <f t="shared" si="51"/>
        <v>0.37218393777361158</v>
      </c>
      <c r="W13" s="69">
        <f t="shared" ref="W13:AH13" si="52">W9/W5-1</f>
        <v>0.52389880777110331</v>
      </c>
      <c r="X13" s="69">
        <f t="shared" si="52"/>
        <v>0.46859733531851733</v>
      </c>
      <c r="Y13" s="69">
        <f t="shared" si="52"/>
        <v>0.50788910663792941</v>
      </c>
      <c r="Z13" s="69">
        <f t="shared" si="52"/>
        <v>0.24204562494240212</v>
      </c>
      <c r="AA13" s="69">
        <f t="shared" si="52"/>
        <v>0.30798244274611752</v>
      </c>
      <c r="AB13" s="69">
        <f t="shared" si="52"/>
        <v>0.32144380242144743</v>
      </c>
      <c r="AC13" s="69">
        <f t="shared" si="52"/>
        <v>0.35476631361991395</v>
      </c>
      <c r="AD13" s="69">
        <f t="shared" si="52"/>
        <v>0.36952018248344687</v>
      </c>
      <c r="AE13" s="69">
        <f t="shared" si="52"/>
        <v>0.35603419559235649</v>
      </c>
      <c r="AF13" s="69">
        <f t="shared" si="52"/>
        <v>0.35249355937197158</v>
      </c>
      <c r="AG13" s="69">
        <f t="shared" si="52"/>
        <v>0.36567729697991846</v>
      </c>
      <c r="AH13" s="651">
        <f t="shared" si="52"/>
        <v>0.37218393777361181</v>
      </c>
    </row>
    <row r="14" spans="1:34" s="247" customFormat="1" ht="32.1" hidden="1" customHeight="1" outlineLevel="1" x14ac:dyDescent="0.35">
      <c r="A14" s="984" t="s">
        <v>34</v>
      </c>
      <c r="B14" s="1016" t="s">
        <v>45</v>
      </c>
      <c r="C14" s="259" t="s">
        <v>36</v>
      </c>
      <c r="D14" s="404">
        <v>111741.51240000001</v>
      </c>
      <c r="E14" s="405">
        <v>118982.9752</v>
      </c>
      <c r="F14" s="406">
        <v>127949.1517</v>
      </c>
      <c r="G14" s="407">
        <f>F14+E14+D14</f>
        <v>358673.63930000004</v>
      </c>
      <c r="H14" s="408">
        <v>97801.391699999993</v>
      </c>
      <c r="I14" s="405">
        <v>98239.935500000007</v>
      </c>
      <c r="J14" s="409">
        <v>107165.4103</v>
      </c>
      <c r="K14" s="265">
        <f>J14+I14+H14</f>
        <v>303206.73749999999</v>
      </c>
      <c r="L14" s="265">
        <f>K14+G14</f>
        <v>661880.37679999997</v>
      </c>
      <c r="M14" s="408">
        <v>92728.368300000002</v>
      </c>
      <c r="N14" s="405">
        <v>85761.8511</v>
      </c>
      <c r="O14" s="409">
        <v>82138.318199999994</v>
      </c>
      <c r="P14" s="265">
        <f>O14+N14+M14</f>
        <v>260628.53760000001</v>
      </c>
      <c r="Q14" s="408">
        <v>88388.099199999997</v>
      </c>
      <c r="R14" s="405">
        <v>218346.4725</v>
      </c>
      <c r="S14" s="409">
        <v>127169.2343</v>
      </c>
      <c r="T14" s="265">
        <f>S14+R14+Q14</f>
        <v>433903.80599999998</v>
      </c>
      <c r="U14" s="265">
        <f>T14+P14</f>
        <v>694532.34360000002</v>
      </c>
      <c r="V14" s="794">
        <f>U14+L14</f>
        <v>1356412.7204</v>
      </c>
      <c r="W14" s="403">
        <f>D14</f>
        <v>111741.51240000001</v>
      </c>
      <c r="X14" s="403">
        <f>D14+E14</f>
        <v>230724.48759999999</v>
      </c>
      <c r="Y14" s="403">
        <f>D14+E14+F14</f>
        <v>358673.63929999998</v>
      </c>
      <c r="Z14" s="403">
        <f>D14+E14+F14+H14</f>
        <v>456475.03099999996</v>
      </c>
      <c r="AA14" s="403">
        <f>D14+E14+F14+H14+I14</f>
        <v>554714.96649999998</v>
      </c>
      <c r="AB14" s="403">
        <f>D14+E14+F14+H14+I14+J14</f>
        <v>661880.37679999997</v>
      </c>
      <c r="AC14" s="403">
        <f>D14+E14+F14+H14+I14+J14+M14</f>
        <v>754608.74509999994</v>
      </c>
      <c r="AD14" s="403">
        <f>D14+E14+F14+H14+I14+J14+M14+N14</f>
        <v>840370.59619999991</v>
      </c>
      <c r="AE14" s="403">
        <f>D14+E14+F14+H14+I14+J14+M14+N14+O14</f>
        <v>922508.91439999989</v>
      </c>
      <c r="AF14" s="403">
        <f>D14+E14+F14+H14+I14+J14+M14+N14+O14+Q14</f>
        <v>1010897.0135999999</v>
      </c>
      <c r="AG14" s="403">
        <f>D14+E14+F14+H14+I14+J14+M14+N14+O14+Q14+R14</f>
        <v>1229243.4860999999</v>
      </c>
      <c r="AH14" s="1031">
        <f>D14+E14+F14+H14+I14+J14+M14+N14+O14+Q14+R14+S14</f>
        <v>1356412.7203999998</v>
      </c>
    </row>
    <row r="15" spans="1:34" ht="32.1" hidden="1" customHeight="1" outlineLevel="1" x14ac:dyDescent="0.35">
      <c r="A15" s="985" t="str">
        <f t="shared" ref="A15:A22" si="53">A14</f>
        <v>ITALY</v>
      </c>
      <c r="B15" s="1003" t="str">
        <f t="shared" ref="B15:B22" si="54">B14</f>
        <v xml:space="preserve">NEONAIL IT </v>
      </c>
      <c r="C15" s="275" t="s">
        <v>37</v>
      </c>
      <c r="D15" s="266">
        <f>D14/$B$2</f>
        <v>25986.398232558142</v>
      </c>
      <c r="E15" s="74">
        <f t="shared" ref="E15:F15" si="55">E14/$B$2</f>
        <v>27670.459348837212</v>
      </c>
      <c r="F15" s="75">
        <f t="shared" si="55"/>
        <v>29755.616674418605</v>
      </c>
      <c r="G15" s="62">
        <f t="shared" ref="G15" si="56">F15+E15+D15</f>
        <v>83412.474255813955</v>
      </c>
      <c r="H15" s="76">
        <f>H14/$B$2</f>
        <v>22744.509697674417</v>
      </c>
      <c r="I15" s="74">
        <f t="shared" ref="I15:J15" si="57">I14/$B$2</f>
        <v>22846.496627906978</v>
      </c>
      <c r="J15" s="77">
        <f t="shared" si="57"/>
        <v>24922.188441860468</v>
      </c>
      <c r="K15" s="78">
        <f t="shared" ref="K15" si="58">J15+I15+H15</f>
        <v>70513.194767441862</v>
      </c>
      <c r="L15" s="78">
        <f t="shared" ref="L15" si="59">K15+G15</f>
        <v>153925.66902325582</v>
      </c>
      <c r="M15" s="76">
        <f>M14/$B$2</f>
        <v>21564.736813953488</v>
      </c>
      <c r="N15" s="74">
        <f t="shared" ref="N15:O15" si="60">N14/$B$2</f>
        <v>19944.61653488372</v>
      </c>
      <c r="O15" s="77">
        <f t="shared" si="60"/>
        <v>19101.934465116279</v>
      </c>
      <c r="P15" s="78">
        <f t="shared" ref="P15" si="61">O15+N15+M15</f>
        <v>60611.287813953488</v>
      </c>
      <c r="Q15" s="76">
        <f>Q14/$B$2</f>
        <v>20555.371906976743</v>
      </c>
      <c r="R15" s="74">
        <f t="shared" ref="R15:S15" si="62">R14/$B$2</f>
        <v>50778.249418604653</v>
      </c>
      <c r="S15" s="77">
        <f t="shared" si="62"/>
        <v>29574.24053488372</v>
      </c>
      <c r="T15" s="78">
        <f t="shared" ref="T15" si="63">S15+R15+Q15</f>
        <v>100907.86186046511</v>
      </c>
      <c r="U15" s="78">
        <f t="shared" ref="U15" si="64">T15+P15</f>
        <v>161519.14967441862</v>
      </c>
      <c r="V15" s="795">
        <f t="shared" ref="V15" si="65">U15+L15</f>
        <v>315444.81869767443</v>
      </c>
      <c r="W15" s="329">
        <f t="shared" ref="W15:W19" si="66">D15</f>
        <v>25986.398232558142</v>
      </c>
      <c r="X15" s="329">
        <f t="shared" ref="X15:X19" si="67">D15+E15</f>
        <v>53656.85758139535</v>
      </c>
      <c r="Y15" s="329">
        <f>D15+E15+F15</f>
        <v>83412.474255813955</v>
      </c>
      <c r="Z15" s="329">
        <f t="shared" ref="Z15:Z19" si="68">D15+E15+F15+H15</f>
        <v>106156.98395348838</v>
      </c>
      <c r="AA15" s="329">
        <f t="shared" ref="AA15:AA19" si="69">D15+E15+F15+H15+I15</f>
        <v>129003.48058139536</v>
      </c>
      <c r="AB15" s="329">
        <f t="shared" ref="AB15:AB19" si="70">D15+E15+F15+H15+I15+J15</f>
        <v>153925.66902325582</v>
      </c>
      <c r="AC15" s="329">
        <f t="shared" ref="AC15:AC19" si="71">D15+E15+F15+H15+I15+J15+M15</f>
        <v>175490.40583720931</v>
      </c>
      <c r="AD15" s="329">
        <f t="shared" ref="AD15:AD19" si="72">D15+E15+F15+H15+I15+J15+M15+N15</f>
        <v>195435.02237209302</v>
      </c>
      <c r="AE15" s="329">
        <f t="shared" ref="AE15:AE19" si="73">D15+E15+F15+H15+I15+J15+M15+N15+O15</f>
        <v>214536.95683720929</v>
      </c>
      <c r="AF15" s="329">
        <f t="shared" ref="AF15:AF19" si="74">D15+E15+F15+H15+I15+J15+M15+N15+O15+Q15</f>
        <v>235092.32874418603</v>
      </c>
      <c r="AG15" s="329">
        <f t="shared" ref="AG15:AG19" si="75">D15+E15+F15+H15+I15+J15+M15+N15+O15+Q15+R15</f>
        <v>285870.57816279068</v>
      </c>
      <c r="AH15" s="1032">
        <f t="shared" ref="AH15:AH19" si="76">D15+E15+F15+H15+I15+J15+M15+N15+O15+Q15+R15+S15</f>
        <v>315444.81869767443</v>
      </c>
    </row>
    <row r="16" spans="1:34" ht="32.1" hidden="1" customHeight="1" outlineLevel="1" x14ac:dyDescent="0.35">
      <c r="A16" s="985" t="str">
        <f t="shared" si="53"/>
        <v>ITALY</v>
      </c>
      <c r="B16" s="1003" t="str">
        <f t="shared" si="54"/>
        <v xml:space="preserve">NEONAIL IT </v>
      </c>
      <c r="C16" s="322" t="s">
        <v>38</v>
      </c>
      <c r="D16" s="431">
        <v>115014.63964260205</v>
      </c>
      <c r="E16" s="432">
        <v>105005.76107361096</v>
      </c>
      <c r="F16" s="433">
        <v>132020.71656134949</v>
      </c>
      <c r="G16" s="434">
        <f t="shared" ref="G16:G19" si="77">F16+E16+D16</f>
        <v>352041.1172775625</v>
      </c>
      <c r="H16" s="435">
        <v>98888.629912027303</v>
      </c>
      <c r="I16" s="432">
        <v>101460.70348136674</v>
      </c>
      <c r="J16" s="436">
        <v>129722.25705227349</v>
      </c>
      <c r="K16" s="437">
        <f t="shared" ref="K16:K19" si="78">J16+I16+H16</f>
        <v>330071.59044566751</v>
      </c>
      <c r="L16" s="437">
        <f t="shared" ref="L16:L19" si="79">K16+G16</f>
        <v>682112.70772323001</v>
      </c>
      <c r="M16" s="435">
        <v>100446.55225455802</v>
      </c>
      <c r="N16" s="432">
        <v>89893.925086505493</v>
      </c>
      <c r="O16" s="436">
        <v>107610.55979032283</v>
      </c>
      <c r="P16" s="437">
        <f t="shared" ref="P16:P19" si="80">O16+N16+M16</f>
        <v>297951.03713138634</v>
      </c>
      <c r="Q16" s="435">
        <v>107556.22116802156</v>
      </c>
      <c r="R16" s="432">
        <v>183225.96001706339</v>
      </c>
      <c r="S16" s="436">
        <v>137548.33723564097</v>
      </c>
      <c r="T16" s="437">
        <f t="shared" ref="T16:T18" si="81">S16+R16+Q16</f>
        <v>428330.51842072594</v>
      </c>
      <c r="U16" s="437">
        <f t="shared" ref="U16:U19" si="82">T16+P16</f>
        <v>726281.55555211229</v>
      </c>
      <c r="V16" s="652">
        <f t="shared" ref="V16:V19" si="83">U16+L16</f>
        <v>1408394.2632753423</v>
      </c>
      <c r="W16" s="342">
        <f t="shared" si="66"/>
        <v>115014.63964260205</v>
      </c>
      <c r="X16" s="342">
        <f t="shared" si="67"/>
        <v>220020.40071621301</v>
      </c>
      <c r="Y16" s="342">
        <f t="shared" ref="Y16:Y19" si="84">D16+E16+F16</f>
        <v>352041.1172775625</v>
      </c>
      <c r="Z16" s="342">
        <f t="shared" si="68"/>
        <v>450929.74718958978</v>
      </c>
      <c r="AA16" s="342">
        <f t="shared" si="69"/>
        <v>552390.45067095652</v>
      </c>
      <c r="AB16" s="342">
        <f t="shared" si="70"/>
        <v>682112.70772323001</v>
      </c>
      <c r="AC16" s="342">
        <f t="shared" si="71"/>
        <v>782559.25997778797</v>
      </c>
      <c r="AD16" s="342">
        <f t="shared" si="72"/>
        <v>872453.18506429344</v>
      </c>
      <c r="AE16" s="342">
        <f t="shared" si="73"/>
        <v>980063.74485461623</v>
      </c>
      <c r="AF16" s="342">
        <f t="shared" si="74"/>
        <v>1087619.9660226377</v>
      </c>
      <c r="AG16" s="342">
        <f t="shared" si="75"/>
        <v>1270845.9260397011</v>
      </c>
      <c r="AH16" s="1033">
        <f t="shared" si="76"/>
        <v>1408394.2632753421</v>
      </c>
    </row>
    <row r="17" spans="1:34" ht="32.1" hidden="1" customHeight="1" outlineLevel="1" x14ac:dyDescent="0.35">
      <c r="A17" s="985" t="str">
        <f t="shared" si="53"/>
        <v>ITALY</v>
      </c>
      <c r="B17" s="1003" t="str">
        <f t="shared" si="54"/>
        <v xml:space="preserve">NEONAIL IT </v>
      </c>
      <c r="C17" s="268" t="s">
        <v>39</v>
      </c>
      <c r="D17" s="439">
        <f>D16/$B$2</f>
        <v>26747.590614558616</v>
      </c>
      <c r="E17" s="440">
        <f t="shared" ref="E17:F17" si="85">E16/$B$2</f>
        <v>24419.944435723482</v>
      </c>
      <c r="F17" s="441">
        <f t="shared" si="85"/>
        <v>30702.49222356965</v>
      </c>
      <c r="G17" s="441">
        <f t="shared" si="77"/>
        <v>81870.027273851752</v>
      </c>
      <c r="H17" s="440">
        <f>H16/$B$2</f>
        <v>22997.355793494724</v>
      </c>
      <c r="I17" s="440">
        <f t="shared" ref="I17:J17" si="86">I16/$B$2</f>
        <v>23595.512437527152</v>
      </c>
      <c r="J17" s="442">
        <f t="shared" si="86"/>
        <v>30167.966756342674</v>
      </c>
      <c r="K17" s="443">
        <f t="shared" si="78"/>
        <v>76760.834987364549</v>
      </c>
      <c r="L17" s="443">
        <f t="shared" si="79"/>
        <v>158630.8622612163</v>
      </c>
      <c r="M17" s="440">
        <f>M16/$B$2</f>
        <v>23359.663315013495</v>
      </c>
      <c r="N17" s="440">
        <f t="shared" ref="N17:O17" si="87">N16/$B$2</f>
        <v>20905.563973605931</v>
      </c>
      <c r="O17" s="442">
        <f t="shared" si="87"/>
        <v>25025.711579144845</v>
      </c>
      <c r="P17" s="443">
        <f t="shared" si="80"/>
        <v>69290.938867764271</v>
      </c>
      <c r="Q17" s="440">
        <f>Q16/$B$2</f>
        <v>25013.074690237572</v>
      </c>
      <c r="R17" s="440">
        <f t="shared" ref="R17:S17" si="88">R16/$B$2</f>
        <v>42610.688376061255</v>
      </c>
      <c r="S17" s="442">
        <f t="shared" si="88"/>
        <v>31987.985403637435</v>
      </c>
      <c r="T17" s="443">
        <f t="shared" si="81"/>
        <v>99611.748469936254</v>
      </c>
      <c r="U17" s="443">
        <f t="shared" si="82"/>
        <v>168902.68733770051</v>
      </c>
      <c r="V17" s="796">
        <f t="shared" si="83"/>
        <v>327533.54959891678</v>
      </c>
      <c r="W17" s="335">
        <f t="shared" si="66"/>
        <v>26747.590614558616</v>
      </c>
      <c r="X17" s="335">
        <f t="shared" si="67"/>
        <v>51167.535050282095</v>
      </c>
      <c r="Y17" s="335">
        <f t="shared" si="84"/>
        <v>81870.027273851738</v>
      </c>
      <c r="Z17" s="335">
        <f t="shared" si="68"/>
        <v>104867.38306734647</v>
      </c>
      <c r="AA17" s="335">
        <f t="shared" si="69"/>
        <v>128462.89550487362</v>
      </c>
      <c r="AB17" s="335">
        <f t="shared" si="70"/>
        <v>158630.8622612163</v>
      </c>
      <c r="AC17" s="335">
        <f t="shared" si="71"/>
        <v>181990.52557622979</v>
      </c>
      <c r="AD17" s="335">
        <f t="shared" si="72"/>
        <v>202896.08954983571</v>
      </c>
      <c r="AE17" s="335">
        <f t="shared" si="73"/>
        <v>227921.80112898056</v>
      </c>
      <c r="AF17" s="335">
        <f t="shared" si="74"/>
        <v>252934.87581921814</v>
      </c>
      <c r="AG17" s="335">
        <f t="shared" si="75"/>
        <v>295545.56419527938</v>
      </c>
      <c r="AH17" s="1034">
        <f t="shared" si="76"/>
        <v>327533.54959891684</v>
      </c>
    </row>
    <row r="18" spans="1:34" s="247" customFormat="1" ht="32.1" hidden="1" customHeight="1" outlineLevel="1" x14ac:dyDescent="0.35">
      <c r="A18" s="985" t="str">
        <f t="shared" si="53"/>
        <v>ITALY</v>
      </c>
      <c r="B18" s="1003" t="str">
        <f t="shared" si="54"/>
        <v xml:space="preserve">NEONAIL IT </v>
      </c>
      <c r="C18" s="323" t="s">
        <v>40</v>
      </c>
      <c r="D18" s="445">
        <f>'JANUARY ''25 PLN'!I6</f>
        <v>115748.19960000001</v>
      </c>
      <c r="E18" s="446">
        <f>'FEBRUARY ''25 PLN'!P6</f>
        <v>66830.541100000002</v>
      </c>
      <c r="F18" s="359">
        <f>'MARCH ''25 PLN'!Q6</f>
        <v>109420.3499</v>
      </c>
      <c r="G18" s="448">
        <f t="shared" si="77"/>
        <v>291999.0906</v>
      </c>
      <c r="H18" s="361">
        <f>'APRIL ''25 PLN'!P6</f>
        <v>96500</v>
      </c>
      <c r="I18" s="446">
        <f>'MAY ''25 PLN'!P6</f>
        <v>90000</v>
      </c>
      <c r="J18" s="540">
        <f>'JUNE ''25 PLN'!Q6</f>
        <v>100000</v>
      </c>
      <c r="K18" s="450">
        <f t="shared" si="78"/>
        <v>286500</v>
      </c>
      <c r="L18" s="450">
        <f t="shared" si="79"/>
        <v>578499.0906</v>
      </c>
      <c r="M18" s="449">
        <f>'JULY ''25 PLN'!P6</f>
        <v>90000</v>
      </c>
      <c r="N18" s="446">
        <f>'AUGUST ''25 PLN'!P6</f>
        <v>0</v>
      </c>
      <c r="O18" s="362">
        <f>'SEPTEMBER ''25 PLN'!P6</f>
        <v>0</v>
      </c>
      <c r="P18" s="450">
        <f t="shared" si="80"/>
        <v>90000</v>
      </c>
      <c r="Q18" s="361">
        <f>'OCTOBER ''25 PLN'!P6</f>
        <v>0</v>
      </c>
      <c r="R18" s="358">
        <f>'NOVEMBER ''25 PLN'!P6</f>
        <v>0</v>
      </c>
      <c r="S18" s="362">
        <f>'DECEMBER ''25 PLN'!P6</f>
        <v>0</v>
      </c>
      <c r="T18" s="450">
        <f t="shared" si="81"/>
        <v>0</v>
      </c>
      <c r="U18" s="450">
        <f t="shared" si="82"/>
        <v>90000</v>
      </c>
      <c r="V18" s="797">
        <f t="shared" si="83"/>
        <v>668499.0906</v>
      </c>
      <c r="W18" s="363">
        <f t="shared" si="66"/>
        <v>115748.19960000001</v>
      </c>
      <c r="X18" s="363">
        <f t="shared" si="67"/>
        <v>182578.74070000002</v>
      </c>
      <c r="Y18" s="363">
        <f t="shared" si="84"/>
        <v>291999.0906</v>
      </c>
      <c r="Z18" s="363">
        <f t="shared" si="68"/>
        <v>388499.0906</v>
      </c>
      <c r="AA18" s="363">
        <f t="shared" si="69"/>
        <v>478499.0906</v>
      </c>
      <c r="AB18" s="363">
        <f t="shared" si="70"/>
        <v>578499.0906</v>
      </c>
      <c r="AC18" s="363">
        <f t="shared" si="71"/>
        <v>668499.0906</v>
      </c>
      <c r="AD18" s="363">
        <f t="shared" si="72"/>
        <v>668499.0906</v>
      </c>
      <c r="AE18" s="363">
        <f t="shared" si="73"/>
        <v>668499.0906</v>
      </c>
      <c r="AF18" s="363">
        <f t="shared" si="74"/>
        <v>668499.0906</v>
      </c>
      <c r="AG18" s="363">
        <f t="shared" si="75"/>
        <v>668499.0906</v>
      </c>
      <c r="AH18" s="1035">
        <f t="shared" si="76"/>
        <v>668499.0906</v>
      </c>
    </row>
    <row r="19" spans="1:34" s="262" customFormat="1" ht="32.1" hidden="1" customHeight="1" outlineLevel="1" x14ac:dyDescent="0.35">
      <c r="A19" s="985" t="str">
        <f t="shared" si="53"/>
        <v>ITALY</v>
      </c>
      <c r="B19" s="1003" t="str">
        <f t="shared" si="54"/>
        <v xml:space="preserve">NEONAIL IT </v>
      </c>
      <c r="C19" s="268" t="s">
        <v>41</v>
      </c>
      <c r="D19" s="439">
        <f>D18/$B$2</f>
        <v>26918.185953488373</v>
      </c>
      <c r="E19" s="451">
        <f t="shared" ref="E19:F19" si="89">E18/$B$2</f>
        <v>15541.986302325582</v>
      </c>
      <c r="F19" s="452">
        <f t="shared" si="89"/>
        <v>25446.593000000001</v>
      </c>
      <c r="G19" s="441">
        <f t="shared" si="77"/>
        <v>67906.765255813953</v>
      </c>
      <c r="H19" s="440">
        <f>H18/$B$2</f>
        <v>22441.860465116279</v>
      </c>
      <c r="I19" s="451">
        <f t="shared" ref="I19:J19" si="90">I18/$B$2</f>
        <v>20930.232558139534</v>
      </c>
      <c r="J19" s="451">
        <f t="shared" si="90"/>
        <v>23255.813953488374</v>
      </c>
      <c r="K19" s="443">
        <f t="shared" si="78"/>
        <v>66627.906976744183</v>
      </c>
      <c r="L19" s="443">
        <f t="shared" si="79"/>
        <v>134534.67223255814</v>
      </c>
      <c r="M19" s="451">
        <f>M18/$B$2</f>
        <v>20930.232558139534</v>
      </c>
      <c r="N19" s="451">
        <f t="shared" ref="N19:O19" si="91">N18/$B$2</f>
        <v>0</v>
      </c>
      <c r="O19" s="451">
        <f t="shared" si="91"/>
        <v>0</v>
      </c>
      <c r="P19" s="443">
        <f t="shared" si="80"/>
        <v>20930.232558139534</v>
      </c>
      <c r="Q19" s="451">
        <f>Q18/$B$2</f>
        <v>0</v>
      </c>
      <c r="R19" s="451">
        <f t="shared" ref="R19:S19" si="92">R18/$B$2</f>
        <v>0</v>
      </c>
      <c r="S19" s="451">
        <f t="shared" si="92"/>
        <v>0</v>
      </c>
      <c r="T19" s="443">
        <f>S19+R19+Q19</f>
        <v>0</v>
      </c>
      <c r="U19" s="443">
        <f t="shared" si="82"/>
        <v>20930.232558139534</v>
      </c>
      <c r="V19" s="798">
        <f t="shared" si="83"/>
        <v>155464.90479069768</v>
      </c>
      <c r="W19" s="330">
        <f t="shared" si="66"/>
        <v>26918.185953488373</v>
      </c>
      <c r="X19" s="330">
        <f t="shared" si="67"/>
        <v>42460.172255813959</v>
      </c>
      <c r="Y19" s="330">
        <f t="shared" si="84"/>
        <v>67906.765255813953</v>
      </c>
      <c r="Z19" s="330">
        <f t="shared" si="68"/>
        <v>90348.625720930228</v>
      </c>
      <c r="AA19" s="330">
        <f t="shared" si="69"/>
        <v>111278.85827906977</v>
      </c>
      <c r="AB19" s="330">
        <f t="shared" si="70"/>
        <v>134534.67223255814</v>
      </c>
      <c r="AC19" s="330">
        <f t="shared" si="71"/>
        <v>155464.90479069768</v>
      </c>
      <c r="AD19" s="330">
        <f t="shared" si="72"/>
        <v>155464.90479069768</v>
      </c>
      <c r="AE19" s="330">
        <f t="shared" si="73"/>
        <v>155464.90479069768</v>
      </c>
      <c r="AF19" s="330">
        <f t="shared" si="74"/>
        <v>155464.90479069768</v>
      </c>
      <c r="AG19" s="330">
        <f t="shared" si="75"/>
        <v>155464.90479069768</v>
      </c>
      <c r="AH19" s="1037">
        <f t="shared" si="76"/>
        <v>155464.90479069768</v>
      </c>
    </row>
    <row r="20" spans="1:34" ht="32.1" hidden="1" customHeight="1" outlineLevel="1" x14ac:dyDescent="0.35">
      <c r="A20" s="985" t="str">
        <f t="shared" si="53"/>
        <v>ITALY</v>
      </c>
      <c r="B20" s="1003" t="str">
        <f t="shared" si="54"/>
        <v xml:space="preserve">NEONAIL IT </v>
      </c>
      <c r="C20" s="321" t="s">
        <v>42</v>
      </c>
      <c r="D20" s="385">
        <f>D18-D16</f>
        <v>733.55995739795617</v>
      </c>
      <c r="E20" s="386">
        <f t="shared" ref="E20:F20" si="93">E18-E16</f>
        <v>-38175.219973610961</v>
      </c>
      <c r="F20" s="387">
        <f t="shared" si="93"/>
        <v>-22600.366661349486</v>
      </c>
      <c r="G20" s="388">
        <f t="shared" ref="G20" si="94">G18-G16</f>
        <v>-60042.026677562506</v>
      </c>
      <c r="H20" s="389">
        <f>H18-H16</f>
        <v>-2388.6299120273034</v>
      </c>
      <c r="I20" s="386">
        <f t="shared" ref="I20:J20" si="95">I18-I16</f>
        <v>-11460.703481366741</v>
      </c>
      <c r="J20" s="390">
        <f t="shared" si="95"/>
        <v>-29722.25705227349</v>
      </c>
      <c r="K20" s="391">
        <f t="shared" ref="K20:O20" si="96">K18-K16</f>
        <v>-43571.590445667505</v>
      </c>
      <c r="L20" s="391">
        <f t="shared" si="96"/>
        <v>-103613.61712323001</v>
      </c>
      <c r="M20" s="389">
        <f t="shared" si="96"/>
        <v>-10446.552254558017</v>
      </c>
      <c r="N20" s="386">
        <f t="shared" si="96"/>
        <v>-89893.925086505493</v>
      </c>
      <c r="O20" s="390">
        <f t="shared" si="96"/>
        <v>-107610.55979032283</v>
      </c>
      <c r="P20" s="391">
        <f t="shared" ref="P20:S20" si="97">P18-P16</f>
        <v>-207951.03713138634</v>
      </c>
      <c r="Q20" s="389">
        <f t="shared" si="97"/>
        <v>-107556.22116802156</v>
      </c>
      <c r="R20" s="386">
        <f t="shared" si="97"/>
        <v>-183225.96001706339</v>
      </c>
      <c r="S20" s="390">
        <f t="shared" si="97"/>
        <v>-137548.33723564097</v>
      </c>
      <c r="T20" s="391">
        <f t="shared" ref="T20:V20" si="98">T18-T16</f>
        <v>-428330.51842072594</v>
      </c>
      <c r="U20" s="391">
        <f t="shared" si="98"/>
        <v>-636281.55555211229</v>
      </c>
      <c r="V20" s="799">
        <f t="shared" si="98"/>
        <v>-739895.1726753423</v>
      </c>
      <c r="W20" s="423">
        <f t="shared" ref="W20:AH20" si="99">W18-W16</f>
        <v>733.55995739795617</v>
      </c>
      <c r="X20" s="423">
        <f t="shared" si="99"/>
        <v>-37441.660016212991</v>
      </c>
      <c r="Y20" s="423">
        <f t="shared" si="99"/>
        <v>-60042.026677562506</v>
      </c>
      <c r="Z20" s="423">
        <f t="shared" si="99"/>
        <v>-62430.65658958978</v>
      </c>
      <c r="AA20" s="423">
        <f t="shared" si="99"/>
        <v>-73891.360070956522</v>
      </c>
      <c r="AB20" s="423">
        <f t="shared" si="99"/>
        <v>-103613.61712323001</v>
      </c>
      <c r="AC20" s="423">
        <f t="shared" si="99"/>
        <v>-114060.16937778797</v>
      </c>
      <c r="AD20" s="423">
        <f t="shared" si="99"/>
        <v>-203954.09446429345</v>
      </c>
      <c r="AE20" s="423">
        <f t="shared" si="99"/>
        <v>-311564.65425461624</v>
      </c>
      <c r="AF20" s="423">
        <f t="shared" si="99"/>
        <v>-419120.87542263768</v>
      </c>
      <c r="AG20" s="423">
        <f t="shared" si="99"/>
        <v>-602346.8354397011</v>
      </c>
      <c r="AH20" s="512">
        <f t="shared" si="99"/>
        <v>-739895.17267534207</v>
      </c>
    </row>
    <row r="21" spans="1:34" ht="32.1" hidden="1" customHeight="1" outlineLevel="1" x14ac:dyDescent="0.35">
      <c r="A21" s="985" t="str">
        <f t="shared" si="53"/>
        <v>ITALY</v>
      </c>
      <c r="B21" s="1003" t="str">
        <f t="shared" si="54"/>
        <v xml:space="preserve">NEONAIL IT </v>
      </c>
      <c r="C21" s="321" t="s">
        <v>43</v>
      </c>
      <c r="D21" s="350">
        <f>D18/D16-1</f>
        <v>6.3779703147133215E-3</v>
      </c>
      <c r="E21" s="351">
        <f t="shared" ref="E21:F21" si="100">E18/E16-1</f>
        <v>-0.36355357633043994</v>
      </c>
      <c r="F21" s="352">
        <f t="shared" si="100"/>
        <v>-0.17118803207561128</v>
      </c>
      <c r="G21" s="353">
        <f>G18/G16-1</f>
        <v>-0.17055401693383188</v>
      </c>
      <c r="H21" s="354">
        <f>H18/H16-1</f>
        <v>-2.4154747761722106E-2</v>
      </c>
      <c r="I21" s="351">
        <f t="shared" ref="I21:J21" si="101">I18/I16-1</f>
        <v>-0.11295706700349761</v>
      </c>
      <c r="J21" s="355">
        <f t="shared" si="101"/>
        <v>-0.22912226265301927</v>
      </c>
      <c r="K21" s="356">
        <f t="shared" ref="K21:O21" si="102">K18/K16-1</f>
        <v>-0.132006484977506</v>
      </c>
      <c r="L21" s="356">
        <f t="shared" si="102"/>
        <v>-0.1519010215614861</v>
      </c>
      <c r="M21" s="354">
        <f t="shared" si="102"/>
        <v>-0.10400110327414425</v>
      </c>
      <c r="N21" s="351">
        <f t="shared" si="102"/>
        <v>-1</v>
      </c>
      <c r="O21" s="355">
        <f t="shared" si="102"/>
        <v>-1</v>
      </c>
      <c r="P21" s="356">
        <f t="shared" ref="P21:S21" si="103">P18/P16-1</f>
        <v>-0.69793694673291895</v>
      </c>
      <c r="Q21" s="354">
        <f t="shared" si="103"/>
        <v>-1</v>
      </c>
      <c r="R21" s="351">
        <f t="shared" si="103"/>
        <v>-1</v>
      </c>
      <c r="S21" s="355">
        <f t="shared" si="103"/>
        <v>-1</v>
      </c>
      <c r="T21" s="356">
        <f t="shared" ref="T21:V21" si="104">T18/T16-1</f>
        <v>-1</v>
      </c>
      <c r="U21" s="356">
        <f t="shared" si="104"/>
        <v>-0.87608111577116554</v>
      </c>
      <c r="V21" s="650">
        <f t="shared" si="104"/>
        <v>-0.5253466248539328</v>
      </c>
      <c r="W21" s="430">
        <f t="shared" ref="W21:AH21" si="105">W18/W16-1</f>
        <v>6.3779703147133215E-3</v>
      </c>
      <c r="X21" s="430">
        <f t="shared" si="105"/>
        <v>-0.17017358342377553</v>
      </c>
      <c r="Y21" s="430">
        <f t="shared" si="105"/>
        <v>-0.17055401693383188</v>
      </c>
      <c r="Z21" s="430">
        <f t="shared" si="105"/>
        <v>-0.13844874280015351</v>
      </c>
      <c r="AA21" s="430">
        <f t="shared" si="105"/>
        <v>-0.13376654136798527</v>
      </c>
      <c r="AB21" s="430">
        <f t="shared" si="105"/>
        <v>-0.1519010215614861</v>
      </c>
      <c r="AC21" s="430">
        <f t="shared" si="105"/>
        <v>-0.14575275664238574</v>
      </c>
      <c r="AD21" s="430">
        <f t="shared" si="105"/>
        <v>-0.23377081768492081</v>
      </c>
      <c r="AE21" s="430">
        <f t="shared" si="105"/>
        <v>-0.31790243837744869</v>
      </c>
      <c r="AF21" s="430">
        <f t="shared" si="105"/>
        <v>-0.38535599613469596</v>
      </c>
      <c r="AG21" s="430">
        <f t="shared" si="105"/>
        <v>-0.47397314111615119</v>
      </c>
      <c r="AH21" s="1036">
        <f t="shared" si="105"/>
        <v>-0.52534662485393269</v>
      </c>
    </row>
    <row r="22" spans="1:34" ht="32.1" hidden="1" customHeight="1" outlineLevel="1" thickBot="1" x14ac:dyDescent="0.35">
      <c r="A22" s="986" t="str">
        <f t="shared" si="53"/>
        <v>ITALY</v>
      </c>
      <c r="B22" s="1017" t="str">
        <f t="shared" si="54"/>
        <v xml:space="preserve">NEONAIL IT </v>
      </c>
      <c r="C22" s="261" t="s">
        <v>44</v>
      </c>
      <c r="D22" s="65">
        <f>D18/D14-1</f>
        <v>3.5856747541211931E-2</v>
      </c>
      <c r="E22" s="66">
        <f t="shared" ref="E22:F22" si="106">E18/E14-1</f>
        <v>-0.43831845700896543</v>
      </c>
      <c r="F22" s="67">
        <f t="shared" si="106"/>
        <v>-0.14481379168065245</v>
      </c>
      <c r="G22" s="67">
        <f t="shared" ref="G22" si="107">G18/G14-1</f>
        <v>-0.18589196805799391</v>
      </c>
      <c r="H22" s="66">
        <f>H18/H14-1</f>
        <v>-1.3306474247237077E-2</v>
      </c>
      <c r="I22" s="66">
        <f t="shared" ref="I22:J22" si="108">I18/I14-1</f>
        <v>-8.3875620011985896E-2</v>
      </c>
      <c r="J22" s="68">
        <f t="shared" si="108"/>
        <v>-6.6863088378433688E-2</v>
      </c>
      <c r="K22" s="64">
        <f t="shared" ref="K22:O22" si="109">K18/K14-1</f>
        <v>-5.5100152581536888E-2</v>
      </c>
      <c r="L22" s="64">
        <f t="shared" si="109"/>
        <v>-0.12597636842343685</v>
      </c>
      <c r="M22" s="66">
        <f t="shared" si="109"/>
        <v>-2.9423232070395433E-2</v>
      </c>
      <c r="N22" s="66">
        <f t="shared" si="109"/>
        <v>-1</v>
      </c>
      <c r="O22" s="68">
        <f t="shared" si="109"/>
        <v>-1</v>
      </c>
      <c r="P22" s="64">
        <f t="shared" ref="P22:S22" si="110">P18/P14-1</f>
        <v>-0.65468094618967776</v>
      </c>
      <c r="Q22" s="66">
        <f t="shared" si="110"/>
        <v>-1</v>
      </c>
      <c r="R22" s="66">
        <f t="shared" si="110"/>
        <v>-1</v>
      </c>
      <c r="S22" s="68">
        <f t="shared" si="110"/>
        <v>-1</v>
      </c>
      <c r="T22" s="64">
        <f t="shared" ref="T22:V22" si="111">T18/T14-1</f>
        <v>-1</v>
      </c>
      <c r="U22" s="83">
        <f t="shared" si="111"/>
        <v>-0.87041640201592485</v>
      </c>
      <c r="V22" s="793">
        <f t="shared" si="111"/>
        <v>-0.50715657517362223</v>
      </c>
      <c r="W22" s="69">
        <f t="shared" ref="W22:AH22" si="112">W18/W14-1</f>
        <v>3.5856747541211931E-2</v>
      </c>
      <c r="X22" s="69">
        <f t="shared" si="112"/>
        <v>-0.20867202870754131</v>
      </c>
      <c r="Y22" s="69">
        <f t="shared" si="112"/>
        <v>-0.18589196805799379</v>
      </c>
      <c r="Z22" s="69">
        <f t="shared" si="112"/>
        <v>-0.14891491491020892</v>
      </c>
      <c r="AA22" s="69">
        <f t="shared" si="112"/>
        <v>-0.13739646575769826</v>
      </c>
      <c r="AB22" s="69">
        <f t="shared" si="112"/>
        <v>-0.12597636842343685</v>
      </c>
      <c r="AC22" s="69">
        <f t="shared" si="112"/>
        <v>-0.11411165727822148</v>
      </c>
      <c r="AD22" s="69">
        <f t="shared" si="112"/>
        <v>-0.2045187044586888</v>
      </c>
      <c r="AE22" s="69">
        <f t="shared" si="112"/>
        <v>-0.27534674173333917</v>
      </c>
      <c r="AF22" s="69">
        <f t="shared" si="112"/>
        <v>-0.33870702791044427</v>
      </c>
      <c r="AG22" s="69">
        <f t="shared" si="112"/>
        <v>-0.45617032088497311</v>
      </c>
      <c r="AH22" s="651">
        <f t="shared" si="112"/>
        <v>-0.50715657517362212</v>
      </c>
    </row>
    <row r="23" spans="1:34" s="247" customFormat="1" ht="32.1" hidden="1" customHeight="1" outlineLevel="1" x14ac:dyDescent="0.35">
      <c r="A23" s="984" t="s">
        <v>46</v>
      </c>
      <c r="B23" s="1016" t="s">
        <v>47</v>
      </c>
      <c r="C23" s="259" t="s">
        <v>36</v>
      </c>
      <c r="D23" s="404">
        <v>32642.5802</v>
      </c>
      <c r="E23" s="405">
        <v>36968.4496</v>
      </c>
      <c r="F23" s="406">
        <v>38431.130599999997</v>
      </c>
      <c r="G23" s="407">
        <f>F23+E23+D23</f>
        <v>108042.16039999999</v>
      </c>
      <c r="H23" s="408">
        <v>48639.4692</v>
      </c>
      <c r="I23" s="405">
        <v>51915.830399999999</v>
      </c>
      <c r="J23" s="409">
        <v>45318.531499999997</v>
      </c>
      <c r="K23" s="265">
        <f>J23+I23+H23</f>
        <v>145873.83109999998</v>
      </c>
      <c r="L23" s="265">
        <f>K23+G23</f>
        <v>253915.99149999997</v>
      </c>
      <c r="M23" s="408">
        <v>48871.600400000003</v>
      </c>
      <c r="N23" s="405">
        <v>48666.670299999998</v>
      </c>
      <c r="O23" s="409">
        <v>42398.660199999998</v>
      </c>
      <c r="P23" s="265">
        <f>O23+N23+M23</f>
        <v>139936.93090000001</v>
      </c>
      <c r="Q23" s="408">
        <v>50011.300199999998</v>
      </c>
      <c r="R23" s="405">
        <v>75449.959199999998</v>
      </c>
      <c r="S23" s="409">
        <v>70046.360400000005</v>
      </c>
      <c r="T23" s="265">
        <f>S23+R23+Q23</f>
        <v>195507.61979999999</v>
      </c>
      <c r="U23" s="265">
        <f>T23+P23</f>
        <v>335444.55070000002</v>
      </c>
      <c r="V23" s="794">
        <f>U23+L23</f>
        <v>589360.54220000003</v>
      </c>
      <c r="W23" s="403">
        <f>D23</f>
        <v>32642.5802</v>
      </c>
      <c r="X23" s="403">
        <f>D23+E23</f>
        <v>69611.029800000004</v>
      </c>
      <c r="Y23" s="403">
        <f>D23+E23+F23</f>
        <v>108042.16039999999</v>
      </c>
      <c r="Z23" s="403">
        <f>D23+E23+F23+H23</f>
        <v>156681.62959999999</v>
      </c>
      <c r="AA23" s="403">
        <f>D23+E23+F23+H23+I23</f>
        <v>208597.46</v>
      </c>
      <c r="AB23" s="403">
        <f>D23+E23+F23+H23+I23+J23</f>
        <v>253915.9915</v>
      </c>
      <c r="AC23" s="403">
        <f>D23+E23+F23+H23+I23+J23+M23</f>
        <v>302787.5919</v>
      </c>
      <c r="AD23" s="403">
        <f>D23+E23+F23+H23+I23+J23+M23+N23</f>
        <v>351454.2622</v>
      </c>
      <c r="AE23" s="403">
        <f>D23+E23+F23+H23+I23+J23+M23+N23+O23</f>
        <v>393852.92239999998</v>
      </c>
      <c r="AF23" s="403">
        <f>D23+E23+F23+H23+I23+J23+M23+N23+O23+Q23</f>
        <v>443864.22259999998</v>
      </c>
      <c r="AG23" s="403">
        <f>D23+E23+F23+H23+I23+J23+M23+N23+O23+Q23+R23</f>
        <v>519314.18179999996</v>
      </c>
      <c r="AH23" s="1031">
        <f>D23+E23+F23+H23+I23+J23+M23+N23+O23+Q23+R23+S23</f>
        <v>589360.54220000003</v>
      </c>
    </row>
    <row r="24" spans="1:34" ht="32.1" hidden="1" customHeight="1" outlineLevel="1" x14ac:dyDescent="0.35">
      <c r="A24" s="985" t="str">
        <f t="shared" ref="A24:A31" si="113">A23</f>
        <v>FRANCE</v>
      </c>
      <c r="B24" s="1003" t="str">
        <f t="shared" ref="B24:B31" si="114">B23</f>
        <v>AMAZON FR</v>
      </c>
      <c r="C24" s="275" t="s">
        <v>37</v>
      </c>
      <c r="D24" s="60">
        <f>D23/$B$2</f>
        <v>7591.2977209302326</v>
      </c>
      <c r="E24" s="71">
        <f t="shared" ref="E24:F24" si="115">E23/$B$2</f>
        <v>8597.3138604651158</v>
      </c>
      <c r="F24" s="72">
        <f t="shared" si="115"/>
        <v>8937.4722325581388</v>
      </c>
      <c r="G24" s="62">
        <f t="shared" ref="G24:G28" si="116">F24+E24+D24</f>
        <v>25126.08381395349</v>
      </c>
      <c r="H24" s="61">
        <f>H23/$B$2</f>
        <v>11311.504465116279</v>
      </c>
      <c r="I24" s="71">
        <f t="shared" ref="I24:J24" si="117">I23/$B$2</f>
        <v>12073.448930232558</v>
      </c>
      <c r="J24" s="73">
        <f t="shared" si="117"/>
        <v>10539.193372093023</v>
      </c>
      <c r="K24" s="63">
        <f t="shared" ref="K24:K28" si="118">J24+I24+H24</f>
        <v>33924.14676744186</v>
      </c>
      <c r="L24" s="63">
        <f t="shared" ref="L24:L28" si="119">K24+G24</f>
        <v>59050.23058139535</v>
      </c>
      <c r="M24" s="61">
        <f>M23/$B$2</f>
        <v>11365.488465116281</v>
      </c>
      <c r="N24" s="71">
        <f t="shared" ref="N24:O24" si="120">N23/$B$2</f>
        <v>11317.830302325581</v>
      </c>
      <c r="O24" s="73">
        <f t="shared" si="120"/>
        <v>9860.1535348837206</v>
      </c>
      <c r="P24" s="63">
        <f t="shared" ref="P24:P28" si="121">O24+N24+M24</f>
        <v>32543.472302325579</v>
      </c>
      <c r="Q24" s="61">
        <f>Q23/$B$2</f>
        <v>11630.534930232558</v>
      </c>
      <c r="R24" s="71">
        <f t="shared" ref="R24:S24" si="122">R23/$B$2</f>
        <v>17546.502139534885</v>
      </c>
      <c r="S24" s="73">
        <f t="shared" si="122"/>
        <v>16289.851255813956</v>
      </c>
      <c r="T24" s="63">
        <f t="shared" ref="T24:T27" si="123">S24+R24+Q24</f>
        <v>45466.888325581393</v>
      </c>
      <c r="U24" s="63">
        <f t="shared" ref="U24:U28" si="124">T24+P24</f>
        <v>78010.360627906979</v>
      </c>
      <c r="V24" s="800">
        <f t="shared" ref="V24:V28" si="125">U24+L24</f>
        <v>137060.59120930234</v>
      </c>
      <c r="W24" s="329">
        <f t="shared" ref="W24:W28" si="126">D24</f>
        <v>7591.2977209302326</v>
      </c>
      <c r="X24" s="329">
        <f t="shared" ref="X24:X28" si="127">D24+E24</f>
        <v>16188.611581395347</v>
      </c>
      <c r="Y24" s="329">
        <f>D24+E24+F24</f>
        <v>25126.083813953486</v>
      </c>
      <c r="Z24" s="329">
        <f t="shared" ref="Z24:Z28" si="128">D24+E24+F24+H24</f>
        <v>36437.588279069765</v>
      </c>
      <c r="AA24" s="329">
        <f t="shared" ref="AA24:AA28" si="129">D24+E24+F24+H24+I24</f>
        <v>48511.037209302325</v>
      </c>
      <c r="AB24" s="329">
        <f t="shared" ref="AB24:AB28" si="130">D24+E24+F24+H24+I24+J24</f>
        <v>59050.23058139535</v>
      </c>
      <c r="AC24" s="329">
        <f t="shared" ref="AC24:AC28" si="131">D24+E24+F24+H24+I24+J24+M24</f>
        <v>70415.719046511629</v>
      </c>
      <c r="AD24" s="329">
        <f t="shared" ref="AD24:AD28" si="132">D24+E24+F24+H24+I24+J24+M24+N24</f>
        <v>81733.549348837216</v>
      </c>
      <c r="AE24" s="329">
        <f t="shared" ref="AE24:AE28" si="133">D24+E24+F24+H24+I24+J24+M24+N24+O24</f>
        <v>91593.702883720936</v>
      </c>
      <c r="AF24" s="329">
        <f t="shared" ref="AF24:AF28" si="134">D24+E24+F24+H24+I24+J24+M24+N24+O24+Q24</f>
        <v>103224.2378139535</v>
      </c>
      <c r="AG24" s="329">
        <f t="shared" ref="AG24:AG28" si="135">D24+E24+F24+H24+I24+J24+M24+N24+O24+Q24+R24</f>
        <v>120770.73995348839</v>
      </c>
      <c r="AH24" s="1032">
        <f t="shared" ref="AH24:AH28" si="136">D24+E24+F24+H24+I24+J24+M24+N24+O24+Q24+R24+S24</f>
        <v>137060.59120930234</v>
      </c>
    </row>
    <row r="25" spans="1:34" s="247" customFormat="1" ht="32.1" hidden="1" customHeight="1" outlineLevel="1" x14ac:dyDescent="0.35">
      <c r="A25" s="985" t="str">
        <f t="shared" si="113"/>
        <v>FRANCE</v>
      </c>
      <c r="B25" s="1003" t="str">
        <f t="shared" si="114"/>
        <v>AMAZON FR</v>
      </c>
      <c r="C25" s="322" t="s">
        <v>38</v>
      </c>
      <c r="D25" s="431">
        <v>50000</v>
      </c>
      <c r="E25" s="435">
        <v>50000</v>
      </c>
      <c r="F25" s="434">
        <v>50000</v>
      </c>
      <c r="G25" s="434">
        <f t="shared" si="116"/>
        <v>150000</v>
      </c>
      <c r="H25" s="435">
        <v>50000</v>
      </c>
      <c r="I25" s="435">
        <v>50000</v>
      </c>
      <c r="J25" s="444">
        <v>50000</v>
      </c>
      <c r="K25" s="437">
        <f t="shared" si="118"/>
        <v>150000</v>
      </c>
      <c r="L25" s="437">
        <f t="shared" si="119"/>
        <v>300000</v>
      </c>
      <c r="M25" s="435">
        <v>50000</v>
      </c>
      <c r="N25" s="435">
        <v>50000</v>
      </c>
      <c r="O25" s="444">
        <v>50000</v>
      </c>
      <c r="P25" s="437">
        <f t="shared" si="121"/>
        <v>150000</v>
      </c>
      <c r="Q25" s="435">
        <v>50000</v>
      </c>
      <c r="R25" s="435">
        <v>75000</v>
      </c>
      <c r="S25" s="444">
        <v>75000</v>
      </c>
      <c r="T25" s="437">
        <f t="shared" si="123"/>
        <v>200000</v>
      </c>
      <c r="U25" s="437">
        <f t="shared" si="124"/>
        <v>350000</v>
      </c>
      <c r="V25" s="652">
        <f t="shared" si="125"/>
        <v>650000</v>
      </c>
      <c r="W25" s="342">
        <f t="shared" si="126"/>
        <v>50000</v>
      </c>
      <c r="X25" s="342">
        <f t="shared" si="127"/>
        <v>100000</v>
      </c>
      <c r="Y25" s="342">
        <f t="shared" ref="Y25:Y28" si="137">D25+E25+F25</f>
        <v>150000</v>
      </c>
      <c r="Z25" s="342">
        <f t="shared" si="128"/>
        <v>200000</v>
      </c>
      <c r="AA25" s="342">
        <f t="shared" si="129"/>
        <v>250000</v>
      </c>
      <c r="AB25" s="342">
        <f t="shared" si="130"/>
        <v>300000</v>
      </c>
      <c r="AC25" s="342">
        <f t="shared" si="131"/>
        <v>350000</v>
      </c>
      <c r="AD25" s="342">
        <f t="shared" si="132"/>
        <v>400000</v>
      </c>
      <c r="AE25" s="342">
        <f t="shared" si="133"/>
        <v>450000</v>
      </c>
      <c r="AF25" s="342">
        <f t="shared" si="134"/>
        <v>500000</v>
      </c>
      <c r="AG25" s="342">
        <f t="shared" si="135"/>
        <v>575000</v>
      </c>
      <c r="AH25" s="1033">
        <f t="shared" si="136"/>
        <v>650000</v>
      </c>
    </row>
    <row r="26" spans="1:34" ht="32.1" hidden="1" customHeight="1" outlineLevel="1" x14ac:dyDescent="0.35">
      <c r="A26" s="985" t="str">
        <f t="shared" si="113"/>
        <v>FRANCE</v>
      </c>
      <c r="B26" s="1003" t="str">
        <f t="shared" si="114"/>
        <v>AMAZON FR</v>
      </c>
      <c r="C26" s="268" t="s">
        <v>39</v>
      </c>
      <c r="D26" s="439">
        <f>D25/$B$2</f>
        <v>11627.906976744187</v>
      </c>
      <c r="E26" s="451">
        <f t="shared" ref="E26:F26" si="138">E25/$B$2</f>
        <v>11627.906976744187</v>
      </c>
      <c r="F26" s="452">
        <f t="shared" si="138"/>
        <v>11627.906976744187</v>
      </c>
      <c r="G26" s="441">
        <f t="shared" si="116"/>
        <v>34883.720930232565</v>
      </c>
      <c r="H26" s="440">
        <f>H25/$B$2</f>
        <v>11627.906976744187</v>
      </c>
      <c r="I26" s="451">
        <f t="shared" ref="I26:J26" si="139">I25/$B$2</f>
        <v>11627.906976744187</v>
      </c>
      <c r="J26" s="453">
        <f t="shared" si="139"/>
        <v>11627.906976744187</v>
      </c>
      <c r="K26" s="443">
        <f t="shared" si="118"/>
        <v>34883.720930232565</v>
      </c>
      <c r="L26" s="443">
        <f t="shared" si="119"/>
        <v>69767.441860465129</v>
      </c>
      <c r="M26" s="440">
        <f>M25/$B$2</f>
        <v>11627.906976744187</v>
      </c>
      <c r="N26" s="451">
        <f t="shared" ref="N26:O26" si="140">N25/$B$2</f>
        <v>11627.906976744187</v>
      </c>
      <c r="O26" s="453">
        <f t="shared" si="140"/>
        <v>11627.906976744187</v>
      </c>
      <c r="P26" s="443">
        <f t="shared" si="121"/>
        <v>34883.720930232565</v>
      </c>
      <c r="Q26" s="440">
        <f>Q25/$B$2</f>
        <v>11627.906976744187</v>
      </c>
      <c r="R26" s="451">
        <f t="shared" ref="R26:S26" si="141">R25/$B$2</f>
        <v>17441.860465116279</v>
      </c>
      <c r="S26" s="453">
        <f t="shared" si="141"/>
        <v>17441.860465116279</v>
      </c>
      <c r="T26" s="443">
        <f t="shared" si="123"/>
        <v>46511.627906976748</v>
      </c>
      <c r="U26" s="443">
        <f t="shared" si="124"/>
        <v>81395.348837209312</v>
      </c>
      <c r="V26" s="798">
        <f t="shared" si="125"/>
        <v>151162.79069767444</v>
      </c>
      <c r="W26" s="335">
        <f t="shared" si="126"/>
        <v>11627.906976744187</v>
      </c>
      <c r="X26" s="335">
        <f t="shared" si="127"/>
        <v>23255.813953488374</v>
      </c>
      <c r="Y26" s="335">
        <f t="shared" si="137"/>
        <v>34883.720930232565</v>
      </c>
      <c r="Z26" s="335">
        <f t="shared" si="128"/>
        <v>46511.627906976748</v>
      </c>
      <c r="AA26" s="335">
        <f t="shared" si="129"/>
        <v>58139.534883720931</v>
      </c>
      <c r="AB26" s="335">
        <f t="shared" si="130"/>
        <v>69767.441860465115</v>
      </c>
      <c r="AC26" s="335">
        <f t="shared" si="131"/>
        <v>81395.348837209298</v>
      </c>
      <c r="AD26" s="335">
        <f t="shared" si="132"/>
        <v>93023.255813953481</v>
      </c>
      <c r="AE26" s="335">
        <f t="shared" si="133"/>
        <v>104651.16279069766</v>
      </c>
      <c r="AF26" s="335">
        <f t="shared" si="134"/>
        <v>116279.06976744185</v>
      </c>
      <c r="AG26" s="335">
        <f t="shared" si="135"/>
        <v>133720.93023255814</v>
      </c>
      <c r="AH26" s="1034">
        <f t="shared" si="136"/>
        <v>151162.79069767441</v>
      </c>
    </row>
    <row r="27" spans="1:34" s="247" customFormat="1" ht="32.1" hidden="1" customHeight="1" outlineLevel="1" x14ac:dyDescent="0.35">
      <c r="A27" s="985" t="str">
        <f t="shared" si="113"/>
        <v>FRANCE</v>
      </c>
      <c r="B27" s="1003" t="str">
        <f t="shared" si="114"/>
        <v>AMAZON FR</v>
      </c>
      <c r="C27" s="323" t="s">
        <v>40</v>
      </c>
      <c r="D27" s="445">
        <f>'JANUARY ''25 PLN'!I7</f>
        <v>65174.149100000002</v>
      </c>
      <c r="E27" s="446">
        <f>'FEBRUARY ''25 PLN'!P7</f>
        <v>62608.910600000003</v>
      </c>
      <c r="F27" s="447">
        <f>'MARCH ''25 PLN'!Q7</f>
        <v>53940.99</v>
      </c>
      <c r="G27" s="448">
        <f t="shared" si="116"/>
        <v>181724.0497</v>
      </c>
      <c r="H27" s="361">
        <f>'APRIL ''25 PLN'!P7</f>
        <v>20000</v>
      </c>
      <c r="I27" s="446">
        <f>'MAY ''25 PLN'!P7</f>
        <v>62500</v>
      </c>
      <c r="J27" s="446">
        <f>'JUNE ''25 PLN'!Q7</f>
        <v>62500</v>
      </c>
      <c r="K27" s="450">
        <f t="shared" si="118"/>
        <v>145000</v>
      </c>
      <c r="L27" s="450">
        <f t="shared" si="119"/>
        <v>326724.04969999997</v>
      </c>
      <c r="M27" s="446">
        <f>'JULY ''25 PLN'!P7</f>
        <v>62500</v>
      </c>
      <c r="N27" s="446">
        <f>'AUGUST ''25 PLN'!P7</f>
        <v>62500</v>
      </c>
      <c r="O27" s="362">
        <f>'SEPTEMBER ''25 PLN'!P7</f>
        <v>62500</v>
      </c>
      <c r="P27" s="450">
        <f t="shared" si="121"/>
        <v>187500</v>
      </c>
      <c r="Q27" s="361">
        <f>'OCTOBER ''25 PLN'!P7</f>
        <v>62500</v>
      </c>
      <c r="R27" s="358">
        <f>'NOVEMBER ''25 PLN'!P7</f>
        <v>93750</v>
      </c>
      <c r="S27" s="362">
        <f>'DECEMBER ''25 PLN'!P7</f>
        <v>93750</v>
      </c>
      <c r="T27" s="450">
        <f t="shared" si="123"/>
        <v>250000</v>
      </c>
      <c r="U27" s="450">
        <f t="shared" si="124"/>
        <v>437500</v>
      </c>
      <c r="V27" s="797">
        <f t="shared" si="125"/>
        <v>764224.04969999997</v>
      </c>
      <c r="W27" s="363">
        <f t="shared" si="126"/>
        <v>65174.149100000002</v>
      </c>
      <c r="X27" s="363">
        <f t="shared" si="127"/>
        <v>127783.05970000001</v>
      </c>
      <c r="Y27" s="363">
        <f t="shared" si="137"/>
        <v>181724.0497</v>
      </c>
      <c r="Z27" s="363">
        <f t="shared" si="128"/>
        <v>201724.0497</v>
      </c>
      <c r="AA27" s="363">
        <f t="shared" si="129"/>
        <v>264224.04969999997</v>
      </c>
      <c r="AB27" s="363">
        <f t="shared" si="130"/>
        <v>326724.04969999997</v>
      </c>
      <c r="AC27" s="363">
        <f t="shared" si="131"/>
        <v>389224.04969999997</v>
      </c>
      <c r="AD27" s="363">
        <f t="shared" si="132"/>
        <v>451724.04969999997</v>
      </c>
      <c r="AE27" s="363">
        <f t="shared" si="133"/>
        <v>514224.04969999997</v>
      </c>
      <c r="AF27" s="363">
        <f t="shared" si="134"/>
        <v>576724.04969999997</v>
      </c>
      <c r="AG27" s="363">
        <f t="shared" si="135"/>
        <v>670474.04969999997</v>
      </c>
      <c r="AH27" s="1035">
        <f t="shared" si="136"/>
        <v>764224.04969999997</v>
      </c>
    </row>
    <row r="28" spans="1:34" ht="32.1" hidden="1" customHeight="1" outlineLevel="1" x14ac:dyDescent="0.35">
      <c r="A28" s="985" t="str">
        <f t="shared" si="113"/>
        <v>FRANCE</v>
      </c>
      <c r="B28" s="1003" t="str">
        <f t="shared" si="114"/>
        <v>AMAZON FR</v>
      </c>
      <c r="C28" s="268" t="s">
        <v>41</v>
      </c>
      <c r="D28" s="821">
        <f>D27/$B$2</f>
        <v>15156.778860465118</v>
      </c>
      <c r="E28" s="451">
        <f t="shared" ref="E28:F28" si="142">E27/$B$2</f>
        <v>14560.211767441862</v>
      </c>
      <c r="F28" s="440">
        <f t="shared" si="142"/>
        <v>12544.416279069768</v>
      </c>
      <c r="G28" s="439">
        <f t="shared" si="116"/>
        <v>42261.406906976743</v>
      </c>
      <c r="H28" s="821">
        <f>H27/$B$2</f>
        <v>4651.1627906976746</v>
      </c>
      <c r="I28" s="451">
        <f t="shared" ref="I28:J28" si="143">I27/$B$2</f>
        <v>14534.883720930233</v>
      </c>
      <c r="J28" s="440">
        <f t="shared" si="143"/>
        <v>14534.883720930233</v>
      </c>
      <c r="K28" s="439">
        <f t="shared" si="118"/>
        <v>33720.930232558138</v>
      </c>
      <c r="L28" s="439">
        <f t="shared" si="119"/>
        <v>75982.33713953488</v>
      </c>
      <c r="M28" s="821">
        <f>M27/$B$2</f>
        <v>14534.883720930233</v>
      </c>
      <c r="N28" s="451">
        <f t="shared" ref="N28:O28" si="144">N27/$B$2</f>
        <v>14534.883720930233</v>
      </c>
      <c r="O28" s="440">
        <f t="shared" si="144"/>
        <v>14534.883720930233</v>
      </c>
      <c r="P28" s="439">
        <f t="shared" si="121"/>
        <v>43604.651162790702</v>
      </c>
      <c r="Q28" s="821">
        <f>Q27/$B$2</f>
        <v>14534.883720930233</v>
      </c>
      <c r="R28" s="451">
        <f t="shared" ref="R28:S28" si="145">R27/$B$2</f>
        <v>21802.325581395351</v>
      </c>
      <c r="S28" s="440">
        <f t="shared" si="145"/>
        <v>21802.325581395351</v>
      </c>
      <c r="T28" s="439">
        <f>S28+R28+Q28</f>
        <v>58139.534883720931</v>
      </c>
      <c r="U28" s="439">
        <f t="shared" si="124"/>
        <v>101744.18604651163</v>
      </c>
      <c r="V28" s="439">
        <f t="shared" si="125"/>
        <v>177726.52318604651</v>
      </c>
      <c r="W28" s="820">
        <f t="shared" si="126"/>
        <v>15156.778860465118</v>
      </c>
      <c r="X28" s="820">
        <f t="shared" si="127"/>
        <v>29716.99062790698</v>
      </c>
      <c r="Y28" s="820">
        <f t="shared" si="137"/>
        <v>42261.40690697675</v>
      </c>
      <c r="Z28" s="820">
        <f t="shared" si="128"/>
        <v>46912.569697674422</v>
      </c>
      <c r="AA28" s="820">
        <f t="shared" si="129"/>
        <v>61447.453418604651</v>
      </c>
      <c r="AB28" s="820">
        <f t="shared" si="130"/>
        <v>75982.33713953488</v>
      </c>
      <c r="AC28" s="820">
        <f t="shared" si="131"/>
        <v>90517.22086046511</v>
      </c>
      <c r="AD28" s="820">
        <f t="shared" si="132"/>
        <v>105052.10458139534</v>
      </c>
      <c r="AE28" s="820">
        <f t="shared" si="133"/>
        <v>119586.98830232557</v>
      </c>
      <c r="AF28" s="820">
        <f t="shared" si="134"/>
        <v>134121.8720232558</v>
      </c>
      <c r="AG28" s="820">
        <f t="shared" si="135"/>
        <v>155924.19760465116</v>
      </c>
      <c r="AH28" s="1038">
        <f t="shared" si="136"/>
        <v>177726.52318604651</v>
      </c>
    </row>
    <row r="29" spans="1:34" ht="32.1" hidden="1" customHeight="1" outlineLevel="1" x14ac:dyDescent="0.35">
      <c r="A29" s="985" t="str">
        <f t="shared" si="113"/>
        <v>FRANCE</v>
      </c>
      <c r="B29" s="1003" t="str">
        <f t="shared" si="114"/>
        <v>AMAZON FR</v>
      </c>
      <c r="C29" s="321" t="s">
        <v>42</v>
      </c>
      <c r="D29" s="417">
        <f>D27-D25</f>
        <v>15174.149100000002</v>
      </c>
      <c r="E29" s="418">
        <f t="shared" ref="E29" si="146">E27-E25</f>
        <v>12608.910600000003</v>
      </c>
      <c r="F29" s="419">
        <f>F27-F25</f>
        <v>3940.989999999998</v>
      </c>
      <c r="G29" s="420">
        <f t="shared" ref="G29" si="147">G27-G25</f>
        <v>31724.049700000003</v>
      </c>
      <c r="H29" s="421">
        <f>H27-H25</f>
        <v>-30000</v>
      </c>
      <c r="I29" s="418">
        <f t="shared" ref="I29:J29" si="148">I27-I25</f>
        <v>12500</v>
      </c>
      <c r="J29" s="422">
        <f t="shared" si="148"/>
        <v>12500</v>
      </c>
      <c r="K29" s="423">
        <f t="shared" ref="K29:O29" si="149">K27-K25</f>
        <v>-5000</v>
      </c>
      <c r="L29" s="423">
        <f t="shared" si="149"/>
        <v>26724.049699999974</v>
      </c>
      <c r="M29" s="421">
        <f t="shared" si="149"/>
        <v>12500</v>
      </c>
      <c r="N29" s="418">
        <f t="shared" si="149"/>
        <v>12500</v>
      </c>
      <c r="O29" s="422">
        <f t="shared" si="149"/>
        <v>12500</v>
      </c>
      <c r="P29" s="423">
        <f t="shared" ref="P29:S29" si="150">P27-P25</f>
        <v>37500</v>
      </c>
      <c r="Q29" s="421">
        <f t="shared" si="150"/>
        <v>12500</v>
      </c>
      <c r="R29" s="418">
        <f t="shared" si="150"/>
        <v>18750</v>
      </c>
      <c r="S29" s="422">
        <f t="shared" si="150"/>
        <v>18750</v>
      </c>
      <c r="T29" s="423">
        <f t="shared" ref="T29:V29" si="151">T27-T25</f>
        <v>50000</v>
      </c>
      <c r="U29" s="423">
        <f t="shared" si="151"/>
        <v>87500</v>
      </c>
      <c r="V29" s="649">
        <f t="shared" si="151"/>
        <v>114224.04969999997</v>
      </c>
      <c r="W29" s="423">
        <f t="shared" ref="W29:AH29" si="152">W27-W25</f>
        <v>15174.149100000002</v>
      </c>
      <c r="X29" s="423">
        <f t="shared" si="152"/>
        <v>27783.059700000013</v>
      </c>
      <c r="Y29" s="423">
        <f t="shared" si="152"/>
        <v>31724.049700000003</v>
      </c>
      <c r="Z29" s="423">
        <f t="shared" si="152"/>
        <v>1724.0497000000032</v>
      </c>
      <c r="AA29" s="423">
        <f t="shared" si="152"/>
        <v>14224.049699999974</v>
      </c>
      <c r="AB29" s="423">
        <f t="shared" si="152"/>
        <v>26724.049699999974</v>
      </c>
      <c r="AC29" s="423">
        <f t="shared" si="152"/>
        <v>39224.049699999974</v>
      </c>
      <c r="AD29" s="423">
        <f t="shared" si="152"/>
        <v>51724.049699999974</v>
      </c>
      <c r="AE29" s="423">
        <f t="shared" si="152"/>
        <v>64224.049699999974</v>
      </c>
      <c r="AF29" s="423">
        <f t="shared" si="152"/>
        <v>76724.049699999974</v>
      </c>
      <c r="AG29" s="423">
        <f t="shared" si="152"/>
        <v>95474.049699999974</v>
      </c>
      <c r="AH29" s="512">
        <f t="shared" si="152"/>
        <v>114224.04969999997</v>
      </c>
    </row>
    <row r="30" spans="1:34" ht="32.1" hidden="1" customHeight="1" outlineLevel="1" x14ac:dyDescent="0.35">
      <c r="A30" s="985" t="str">
        <f t="shared" si="113"/>
        <v>FRANCE</v>
      </c>
      <c r="B30" s="1003" t="str">
        <f t="shared" si="114"/>
        <v>AMAZON FR</v>
      </c>
      <c r="C30" s="321" t="s">
        <v>43</v>
      </c>
      <c r="D30" s="424">
        <f>D27/D25-1</f>
        <v>0.30348298200000001</v>
      </c>
      <c r="E30" s="425">
        <f t="shared" ref="E30:F30" si="153">E27/E25-1</f>
        <v>0.25217821200000001</v>
      </c>
      <c r="F30" s="426">
        <f t="shared" si="153"/>
        <v>7.8819799999999995E-2</v>
      </c>
      <c r="G30" s="427">
        <f>G27/G25-1</f>
        <v>0.21149366466666675</v>
      </c>
      <c r="H30" s="428">
        <f>H27/H25-1</f>
        <v>-0.6</v>
      </c>
      <c r="I30" s="425">
        <f t="shared" ref="I30:J30" si="154">I27/I25-1</f>
        <v>0.25</v>
      </c>
      <c r="J30" s="429">
        <f t="shared" si="154"/>
        <v>0.25</v>
      </c>
      <c r="K30" s="430">
        <f t="shared" ref="K30:O30" si="155">K27/K25-1</f>
        <v>-3.3333333333333326E-2</v>
      </c>
      <c r="L30" s="430">
        <f t="shared" si="155"/>
        <v>8.9080165666666655E-2</v>
      </c>
      <c r="M30" s="428">
        <f t="shared" si="155"/>
        <v>0.25</v>
      </c>
      <c r="N30" s="425">
        <f t="shared" si="155"/>
        <v>0.25</v>
      </c>
      <c r="O30" s="429">
        <f t="shared" si="155"/>
        <v>0.25</v>
      </c>
      <c r="P30" s="430">
        <f t="shared" ref="P30:S30" si="156">P27/P25-1</f>
        <v>0.25</v>
      </c>
      <c r="Q30" s="428">
        <f t="shared" si="156"/>
        <v>0.25</v>
      </c>
      <c r="R30" s="425">
        <f t="shared" si="156"/>
        <v>0.25</v>
      </c>
      <c r="S30" s="429">
        <f t="shared" si="156"/>
        <v>0.25</v>
      </c>
      <c r="T30" s="430">
        <f t="shared" ref="T30:V30" si="157">T27/T25-1</f>
        <v>0.25</v>
      </c>
      <c r="U30" s="430">
        <f t="shared" si="157"/>
        <v>0.25</v>
      </c>
      <c r="V30" s="650">
        <f t="shared" si="157"/>
        <v>0.17572930723076929</v>
      </c>
      <c r="W30" s="430">
        <f t="shared" ref="W30:AH30" si="158">W27/W25-1</f>
        <v>0.30348298200000001</v>
      </c>
      <c r="X30" s="430">
        <f t="shared" si="158"/>
        <v>0.27783059700000012</v>
      </c>
      <c r="Y30" s="430">
        <f t="shared" si="158"/>
        <v>0.21149366466666675</v>
      </c>
      <c r="Z30" s="430">
        <f t="shared" si="158"/>
        <v>8.6202484999999829E-3</v>
      </c>
      <c r="AA30" s="430">
        <f t="shared" si="158"/>
        <v>5.6896198799999853E-2</v>
      </c>
      <c r="AB30" s="430">
        <f t="shared" si="158"/>
        <v>8.9080165666666655E-2</v>
      </c>
      <c r="AC30" s="430">
        <f t="shared" si="158"/>
        <v>0.11206871342857139</v>
      </c>
      <c r="AD30" s="430">
        <f t="shared" si="158"/>
        <v>0.12931012424999988</v>
      </c>
      <c r="AE30" s="430">
        <f t="shared" si="158"/>
        <v>0.14272011044444444</v>
      </c>
      <c r="AF30" s="430">
        <f t="shared" si="158"/>
        <v>0.15344809940000004</v>
      </c>
      <c r="AG30" s="430">
        <f t="shared" si="158"/>
        <v>0.1660418255652174</v>
      </c>
      <c r="AH30" s="1036">
        <f t="shared" si="158"/>
        <v>0.17572930723076929</v>
      </c>
    </row>
    <row r="31" spans="1:34" ht="32.1" hidden="1" customHeight="1" outlineLevel="1" thickBot="1" x14ac:dyDescent="0.35">
      <c r="A31" s="986" t="str">
        <f t="shared" si="113"/>
        <v>FRANCE</v>
      </c>
      <c r="B31" s="1017" t="str">
        <f t="shared" si="114"/>
        <v>AMAZON FR</v>
      </c>
      <c r="C31" s="261" t="s">
        <v>44</v>
      </c>
      <c r="D31" s="70">
        <f>D27/D23-1</f>
        <v>0.99659918733997621</v>
      </c>
      <c r="E31" s="80">
        <f t="shared" ref="E31:F31" si="159">E27/E23-1</f>
        <v>0.69357685478917142</v>
      </c>
      <c r="F31" s="79">
        <f t="shared" si="159"/>
        <v>0.40357541289716847</v>
      </c>
      <c r="G31" s="79">
        <f t="shared" ref="G31" si="160">G27/G23-1</f>
        <v>0.68197349097066007</v>
      </c>
      <c r="H31" s="80">
        <f>H27/H23-1</f>
        <v>-0.58881130224176048</v>
      </c>
      <c r="I31" s="80">
        <f t="shared" ref="I31:J31" si="161">I27/I23-1</f>
        <v>0.20387171925116698</v>
      </c>
      <c r="J31" s="82">
        <f t="shared" si="161"/>
        <v>0.3791267706898227</v>
      </c>
      <c r="K31" s="69">
        <f t="shared" ref="K31:O31" si="162">K27/K23-1</f>
        <v>-5.9903211796840106E-3</v>
      </c>
      <c r="L31" s="69">
        <f t="shared" si="162"/>
        <v>0.28674073566571723</v>
      </c>
      <c r="M31" s="80">
        <f t="shared" si="162"/>
        <v>0.27886133231683563</v>
      </c>
      <c r="N31" s="80">
        <f t="shared" si="162"/>
        <v>0.28424647946379022</v>
      </c>
      <c r="O31" s="82">
        <f t="shared" si="162"/>
        <v>0.47410318404353746</v>
      </c>
      <c r="P31" s="69">
        <f t="shared" ref="P31:S31" si="163">P27/P23-1</f>
        <v>0.33988932581341902</v>
      </c>
      <c r="Q31" s="80">
        <f t="shared" si="163"/>
        <v>0.24971755883283353</v>
      </c>
      <c r="R31" s="80">
        <f t="shared" si="163"/>
        <v>0.24254540352355813</v>
      </c>
      <c r="S31" s="82">
        <f t="shared" si="163"/>
        <v>0.33839930389873607</v>
      </c>
      <c r="T31" s="69">
        <f t="shared" ref="T31:V31" si="164">T27/T23-1</f>
        <v>0.27872253907926714</v>
      </c>
      <c r="U31" s="69">
        <f t="shared" si="164"/>
        <v>0.30423940137656857</v>
      </c>
      <c r="V31" s="793">
        <f t="shared" si="164"/>
        <v>0.29670039810819215</v>
      </c>
      <c r="W31" s="69">
        <f t="shared" ref="W31:AH31" si="165">W27/W23-1</f>
        <v>0.99659918733997621</v>
      </c>
      <c r="X31" s="69">
        <f t="shared" si="165"/>
        <v>0.83567259480479628</v>
      </c>
      <c r="Y31" s="69">
        <f t="shared" si="165"/>
        <v>0.68197349097066007</v>
      </c>
      <c r="Z31" s="69">
        <f t="shared" si="165"/>
        <v>0.287477352737465</v>
      </c>
      <c r="AA31" s="69">
        <f t="shared" si="165"/>
        <v>0.26666954477777427</v>
      </c>
      <c r="AB31" s="69">
        <f t="shared" si="165"/>
        <v>0.28674073566571701</v>
      </c>
      <c r="AC31" s="69">
        <f t="shared" si="165"/>
        <v>0.28546895616695833</v>
      </c>
      <c r="AD31" s="69">
        <f t="shared" si="165"/>
        <v>0.28529967704002424</v>
      </c>
      <c r="AE31" s="69">
        <f t="shared" si="165"/>
        <v>0.30562456301327168</v>
      </c>
      <c r="AF31" s="69">
        <f t="shared" si="165"/>
        <v>0.29932538000416886</v>
      </c>
      <c r="AG31" s="69">
        <f t="shared" si="165"/>
        <v>0.291075948236313</v>
      </c>
      <c r="AH31" s="651">
        <f t="shared" si="165"/>
        <v>0.29670039810819215</v>
      </c>
    </row>
    <row r="32" spans="1:34" ht="32.1" hidden="1" customHeight="1" outlineLevel="1" x14ac:dyDescent="0.35">
      <c r="A32" s="984" t="s">
        <v>46</v>
      </c>
      <c r="B32" s="1016" t="s">
        <v>48</v>
      </c>
      <c r="C32" s="259" t="s">
        <v>36</v>
      </c>
      <c r="D32" s="263">
        <v>68244.372199999998</v>
      </c>
      <c r="E32" s="392">
        <v>60199.3004</v>
      </c>
      <c r="F32" s="393">
        <v>73131.05</v>
      </c>
      <c r="G32" s="454">
        <f>F32+E32+D32</f>
        <v>201574.72259999998</v>
      </c>
      <c r="H32" s="394">
        <v>92914.999899999995</v>
      </c>
      <c r="I32" s="392">
        <v>81458.631599999993</v>
      </c>
      <c r="J32" s="395">
        <v>93780.542100000006</v>
      </c>
      <c r="K32" s="396">
        <f>J32+I32+H32</f>
        <v>268154.17359999998</v>
      </c>
      <c r="L32" s="396">
        <f>K32+G32</f>
        <v>469728.89619999996</v>
      </c>
      <c r="M32" s="394">
        <v>135814.5324</v>
      </c>
      <c r="N32" s="392">
        <v>101321.9544</v>
      </c>
      <c r="O32" s="395">
        <v>82785.868600000002</v>
      </c>
      <c r="P32" s="396">
        <f>O32+N32+M32</f>
        <v>319922.3554</v>
      </c>
      <c r="Q32" s="394">
        <v>116860.395</v>
      </c>
      <c r="R32" s="392">
        <v>233766.4381</v>
      </c>
      <c r="S32" s="395">
        <v>127197.3682</v>
      </c>
      <c r="T32" s="396">
        <f>S32+R32+Q32</f>
        <v>477824.20130000002</v>
      </c>
      <c r="U32" s="396">
        <f>T32+P32</f>
        <v>797746.55670000007</v>
      </c>
      <c r="V32" s="801">
        <f>U32+L32</f>
        <v>1267475.4528999999</v>
      </c>
      <c r="W32" s="403">
        <f>D32</f>
        <v>68244.372199999998</v>
      </c>
      <c r="X32" s="403">
        <f>D32+E32</f>
        <v>128443.67259999999</v>
      </c>
      <c r="Y32" s="403">
        <f>D32+E32+F32</f>
        <v>201574.72259999998</v>
      </c>
      <c r="Z32" s="403">
        <f>D32+E32+F32+H32</f>
        <v>294489.72249999997</v>
      </c>
      <c r="AA32" s="403">
        <f>D32+E32+F32+H32+I32</f>
        <v>375948.3541</v>
      </c>
      <c r="AB32" s="403">
        <f>D32+E32+F32+H32+I32+J32</f>
        <v>469728.89620000002</v>
      </c>
      <c r="AC32" s="403">
        <f>D32+E32+F32+H32+I32+J32+M32</f>
        <v>605543.42859999998</v>
      </c>
      <c r="AD32" s="403">
        <f>D32+E32+F32+H32+I32+J32+M32+N32</f>
        <v>706865.38300000003</v>
      </c>
      <c r="AE32" s="403">
        <f>D32+E32+F32+H32+I32+J32+M32+N32+O32</f>
        <v>789651.25160000008</v>
      </c>
      <c r="AF32" s="403">
        <f>D32+E32+F32+H32+I32+J32+M32+N32+O32+Q32</f>
        <v>906511.64660000009</v>
      </c>
      <c r="AG32" s="403">
        <f>D32+E32+F32+H32+I32+J32+M32+N32+O32+Q32+R32</f>
        <v>1140278.0847</v>
      </c>
      <c r="AH32" s="1031">
        <f>D32+E32+F32+H32+I32+J32+M32+N32+O32+Q32+R32+S32</f>
        <v>1267475.4528999999</v>
      </c>
    </row>
    <row r="33" spans="1:34" s="247" customFormat="1" ht="32.1" hidden="1" customHeight="1" outlineLevel="1" x14ac:dyDescent="0.35">
      <c r="A33" s="985" t="str">
        <f t="shared" ref="A33:A40" si="166">A32</f>
        <v>FRANCE</v>
      </c>
      <c r="B33" s="1003" t="str">
        <f t="shared" ref="B33:B40" si="167">B32</f>
        <v xml:space="preserve">NEONAIL FR </v>
      </c>
      <c r="C33" s="275" t="s">
        <v>37</v>
      </c>
      <c r="D33" s="60">
        <f>D32/$B$2</f>
        <v>15870.784232558141</v>
      </c>
      <c r="E33" s="71">
        <f t="shared" ref="E33:F33" si="168">E32/$B$2</f>
        <v>13999.837302325583</v>
      </c>
      <c r="F33" s="72">
        <f t="shared" si="168"/>
        <v>17007.220930232561</v>
      </c>
      <c r="G33" s="62">
        <f t="shared" ref="G33:G37" si="169">F33+E33+D33</f>
        <v>46877.842465116279</v>
      </c>
      <c r="H33" s="61">
        <f>H32/$B$2</f>
        <v>21608.139511627905</v>
      </c>
      <c r="I33" s="71">
        <f t="shared" ref="I33:J33" si="170">I32/$B$2</f>
        <v>18943.867813953486</v>
      </c>
      <c r="J33" s="73">
        <f t="shared" si="170"/>
        <v>21809.428395348841</v>
      </c>
      <c r="K33" s="63">
        <f t="shared" ref="K33:K37" si="171">J33+I33+H33</f>
        <v>62361.435720930225</v>
      </c>
      <c r="L33" s="63">
        <f t="shared" ref="L33:L37" si="172">K33+G33</f>
        <v>109239.2781860465</v>
      </c>
      <c r="M33" s="61">
        <f>M32/$B$2</f>
        <v>31584.774976744186</v>
      </c>
      <c r="N33" s="71">
        <f t="shared" ref="N33:O33" si="173">N32/$B$2</f>
        <v>23563.245209302328</v>
      </c>
      <c r="O33" s="73">
        <f t="shared" si="173"/>
        <v>19252.527581395349</v>
      </c>
      <c r="P33" s="63">
        <f t="shared" ref="P33:P37" si="174">O33+N33+M33</f>
        <v>74400.547767441865</v>
      </c>
      <c r="Q33" s="61">
        <f>Q32/$B$2</f>
        <v>27176.836046511631</v>
      </c>
      <c r="R33" s="71">
        <f t="shared" ref="R33:S33" si="175">R32/$B$2</f>
        <v>54364.28793023256</v>
      </c>
      <c r="S33" s="73">
        <f t="shared" si="175"/>
        <v>29580.783302325581</v>
      </c>
      <c r="T33" s="63">
        <f t="shared" ref="T33:T36" si="176">S33+R33+Q33</f>
        <v>111121.90727906977</v>
      </c>
      <c r="U33" s="63">
        <f t="shared" ref="U33:U37" si="177">T33+P33</f>
        <v>185522.45504651163</v>
      </c>
      <c r="V33" s="800">
        <f t="shared" ref="V33:V37" si="178">U33+L33</f>
        <v>294761.73323255812</v>
      </c>
      <c r="W33" s="329">
        <f t="shared" ref="W33:W37" si="179">D33</f>
        <v>15870.784232558141</v>
      </c>
      <c r="X33" s="329">
        <f t="shared" ref="X33:X37" si="180">D33+E33</f>
        <v>29870.621534883721</v>
      </c>
      <c r="Y33" s="329">
        <f>D33+E33+F33</f>
        <v>46877.842465116279</v>
      </c>
      <c r="Z33" s="329">
        <f t="shared" ref="Z33:Z37" si="181">D33+E33+F33+H33</f>
        <v>68485.98197674418</v>
      </c>
      <c r="AA33" s="329">
        <f t="shared" ref="AA33:AA37" si="182">D33+E33+F33+H33+I33</f>
        <v>87429.84979069767</v>
      </c>
      <c r="AB33" s="329">
        <f t="shared" ref="AB33:AB37" si="183">D33+E33+F33+H33+I33+J33</f>
        <v>109239.27818604652</v>
      </c>
      <c r="AC33" s="329">
        <f t="shared" ref="AC33:AC37" si="184">D33+E33+F33+H33+I33+J33+M33</f>
        <v>140824.05316279072</v>
      </c>
      <c r="AD33" s="329">
        <f t="shared" ref="AD33:AD37" si="185">D33+E33+F33+H33+I33+J33+M33+N33</f>
        <v>164387.29837209304</v>
      </c>
      <c r="AE33" s="329">
        <f t="shared" ref="AE33:AE37" si="186">D33+E33+F33+H33+I33+J33+M33+N33+O33</f>
        <v>183639.82595348838</v>
      </c>
      <c r="AF33" s="329">
        <f t="shared" ref="AF33:AF37" si="187">D33+E33+F33+H33+I33+J33+M33+N33+O33+Q33</f>
        <v>210816.66200000001</v>
      </c>
      <c r="AG33" s="329">
        <f t="shared" ref="AG33:AG37" si="188">D33+E33+F33+H33+I33+J33+M33+N33+O33+Q33+R33</f>
        <v>265180.9499302326</v>
      </c>
      <c r="AH33" s="1032">
        <f t="shared" ref="AH33:AH37" si="189">D33+E33+F33+H33+I33+J33+M33+N33+O33+Q33+R33+S33</f>
        <v>294761.73323255818</v>
      </c>
    </row>
    <row r="34" spans="1:34" ht="32.1" hidden="1" customHeight="1" outlineLevel="1" x14ac:dyDescent="0.35">
      <c r="A34" s="985" t="str">
        <f t="shared" si="166"/>
        <v>FRANCE</v>
      </c>
      <c r="B34" s="1003" t="str">
        <f t="shared" si="167"/>
        <v xml:space="preserve">NEONAIL FR </v>
      </c>
      <c r="C34" s="322" t="s">
        <v>38</v>
      </c>
      <c r="D34" s="431">
        <v>77554.385904060022</v>
      </c>
      <c r="E34" s="432">
        <v>59035.680486927849</v>
      </c>
      <c r="F34" s="433">
        <v>99342.817983665547</v>
      </c>
      <c r="G34" s="434">
        <f t="shared" si="169"/>
        <v>235932.8843746534</v>
      </c>
      <c r="H34" s="435">
        <v>114872.65693455869</v>
      </c>
      <c r="I34" s="432">
        <v>111857.04502317373</v>
      </c>
      <c r="J34" s="436">
        <v>130363.38256620744</v>
      </c>
      <c r="K34" s="437">
        <f t="shared" si="171"/>
        <v>357093.08452393988</v>
      </c>
      <c r="L34" s="437">
        <f t="shared" si="172"/>
        <v>593025.96889859322</v>
      </c>
      <c r="M34" s="435">
        <v>192286.55229754359</v>
      </c>
      <c r="N34" s="432">
        <v>138538.52806108032</v>
      </c>
      <c r="O34" s="436">
        <v>85335.672778721157</v>
      </c>
      <c r="P34" s="437">
        <f t="shared" si="174"/>
        <v>416160.75313734508</v>
      </c>
      <c r="Q34" s="435">
        <v>120682.13470307979</v>
      </c>
      <c r="R34" s="432">
        <v>208007.26860871105</v>
      </c>
      <c r="S34" s="436">
        <v>187290.0898385313</v>
      </c>
      <c r="T34" s="437">
        <f t="shared" si="176"/>
        <v>515979.49315032212</v>
      </c>
      <c r="U34" s="437">
        <f>T34+P34</f>
        <v>932140.24628766719</v>
      </c>
      <c r="V34" s="652">
        <f t="shared" si="178"/>
        <v>1525166.2151862604</v>
      </c>
      <c r="W34" s="342">
        <f t="shared" si="179"/>
        <v>77554.385904060022</v>
      </c>
      <c r="X34" s="342">
        <f t="shared" si="180"/>
        <v>136590.06639098786</v>
      </c>
      <c r="Y34" s="342">
        <f t="shared" ref="Y34:Y37" si="190">D34+E34+F34</f>
        <v>235932.8843746534</v>
      </c>
      <c r="Z34" s="342">
        <f t="shared" si="181"/>
        <v>350805.5413092121</v>
      </c>
      <c r="AA34" s="342">
        <f t="shared" si="182"/>
        <v>462662.58633238584</v>
      </c>
      <c r="AB34" s="342">
        <f t="shared" si="183"/>
        <v>593025.96889859322</v>
      </c>
      <c r="AC34" s="342">
        <f t="shared" si="184"/>
        <v>785312.52119613683</v>
      </c>
      <c r="AD34" s="342">
        <f t="shared" si="185"/>
        <v>923851.04925721721</v>
      </c>
      <c r="AE34" s="342">
        <f t="shared" si="186"/>
        <v>1009186.7220359384</v>
      </c>
      <c r="AF34" s="342">
        <f t="shared" si="187"/>
        <v>1129868.8567390181</v>
      </c>
      <c r="AG34" s="342">
        <f t="shared" si="188"/>
        <v>1337876.1253477291</v>
      </c>
      <c r="AH34" s="1033">
        <f t="shared" si="189"/>
        <v>1525166.2151862604</v>
      </c>
    </row>
    <row r="35" spans="1:34" ht="32.1" hidden="1" customHeight="1" outlineLevel="1" x14ac:dyDescent="0.35">
      <c r="A35" s="985" t="str">
        <f t="shared" si="166"/>
        <v>FRANCE</v>
      </c>
      <c r="B35" s="1003" t="str">
        <f t="shared" si="167"/>
        <v xml:space="preserve">NEONAIL FR </v>
      </c>
      <c r="C35" s="268" t="s">
        <v>39</v>
      </c>
      <c r="D35" s="439">
        <f>D34/$B$2</f>
        <v>18035.903698618611</v>
      </c>
      <c r="E35" s="451">
        <f t="shared" ref="E35:F35" si="191">E34/$B$2</f>
        <v>13729.22802021578</v>
      </c>
      <c r="F35" s="452">
        <f t="shared" si="191"/>
        <v>23102.980926433847</v>
      </c>
      <c r="G35" s="441">
        <f t="shared" si="169"/>
        <v>54868.112645268237</v>
      </c>
      <c r="H35" s="440">
        <f>H34/$B$2</f>
        <v>26714.571380129928</v>
      </c>
      <c r="I35" s="451">
        <f t="shared" ref="I35:J35" si="192">I34/$B$2</f>
        <v>26013.266284459009</v>
      </c>
      <c r="J35" s="453">
        <f t="shared" si="192"/>
        <v>30317.065713071497</v>
      </c>
      <c r="K35" s="443">
        <f t="shared" si="171"/>
        <v>83044.903377660434</v>
      </c>
      <c r="L35" s="443">
        <f t="shared" si="172"/>
        <v>137913.01602292867</v>
      </c>
      <c r="M35" s="440">
        <f>M34/$B$2</f>
        <v>44717.802859893862</v>
      </c>
      <c r="N35" s="451">
        <f t="shared" ref="N35:O35" si="193">N34/$B$2</f>
        <v>32218.262339786121</v>
      </c>
      <c r="O35" s="453">
        <f t="shared" si="193"/>
        <v>19845.505297377014</v>
      </c>
      <c r="P35" s="443">
        <f t="shared" si="174"/>
        <v>96781.570497056993</v>
      </c>
      <c r="Q35" s="440">
        <f>Q34/$B$2</f>
        <v>28065.612721646463</v>
      </c>
      <c r="R35" s="451">
        <f t="shared" ref="R35:S35" si="194">R34/$B$2</f>
        <v>48373.783397374667</v>
      </c>
      <c r="S35" s="453">
        <f t="shared" si="194"/>
        <v>43555.834846170073</v>
      </c>
      <c r="T35" s="443">
        <f t="shared" si="176"/>
        <v>119995.23096519121</v>
      </c>
      <c r="U35" s="443">
        <f t="shared" si="177"/>
        <v>216776.8014622482</v>
      </c>
      <c r="V35" s="798">
        <f>U35+L35</f>
        <v>354689.81748517684</v>
      </c>
      <c r="W35" s="335">
        <f t="shared" si="179"/>
        <v>18035.903698618611</v>
      </c>
      <c r="X35" s="335">
        <f t="shared" si="180"/>
        <v>31765.131718834389</v>
      </c>
      <c r="Y35" s="335">
        <f t="shared" si="190"/>
        <v>54868.112645268237</v>
      </c>
      <c r="Z35" s="335">
        <f t="shared" si="181"/>
        <v>81582.684025398165</v>
      </c>
      <c r="AA35" s="335">
        <f t="shared" si="182"/>
        <v>107595.95030985717</v>
      </c>
      <c r="AB35" s="335">
        <f t="shared" si="183"/>
        <v>137913.01602292867</v>
      </c>
      <c r="AC35" s="335">
        <f t="shared" si="184"/>
        <v>182630.81888282252</v>
      </c>
      <c r="AD35" s="335">
        <f t="shared" si="185"/>
        <v>214849.08122260866</v>
      </c>
      <c r="AE35" s="335">
        <f t="shared" si="186"/>
        <v>234694.58651998566</v>
      </c>
      <c r="AF35" s="335">
        <f t="shared" si="187"/>
        <v>262760.19924163213</v>
      </c>
      <c r="AG35" s="335">
        <f t="shared" si="188"/>
        <v>311133.9826390068</v>
      </c>
      <c r="AH35" s="1034">
        <f t="shared" si="189"/>
        <v>354689.8174851769</v>
      </c>
    </row>
    <row r="36" spans="1:34" s="247" customFormat="1" ht="32.1" hidden="1" customHeight="1" outlineLevel="1" x14ac:dyDescent="0.35">
      <c r="A36" s="985" t="str">
        <f t="shared" si="166"/>
        <v>FRANCE</v>
      </c>
      <c r="B36" s="1003" t="str">
        <f t="shared" si="167"/>
        <v xml:space="preserve">NEONAIL FR </v>
      </c>
      <c r="C36" s="323" t="s">
        <v>40</v>
      </c>
      <c r="D36" s="455">
        <f>'JANUARY ''25 PLN'!I8</f>
        <v>149190.677</v>
      </c>
      <c r="E36" s="446">
        <f>'FEBRUARY ''25 PLN'!P8</f>
        <v>75140.377900000007</v>
      </c>
      <c r="F36" s="447">
        <f>'MARCH ''25 PLN'!Q8</f>
        <v>94172.202999999994</v>
      </c>
      <c r="G36" s="448">
        <f t="shared" si="169"/>
        <v>318503.25789999997</v>
      </c>
      <c r="H36" s="361">
        <f>'APRIL ''25 PLN'!P8</f>
        <v>115000</v>
      </c>
      <c r="I36" s="446">
        <f>'MAY ''25 PLN'!P8</f>
        <v>111667</v>
      </c>
      <c r="J36" s="446">
        <f>'JUNE ''25 PLN'!Q8</f>
        <v>130450</v>
      </c>
      <c r="K36" s="450">
        <f t="shared" si="171"/>
        <v>357117</v>
      </c>
      <c r="L36" s="450">
        <f t="shared" si="172"/>
        <v>675620.25789999997</v>
      </c>
      <c r="M36" s="446">
        <f>'JULY ''25 PLN'!P8</f>
        <v>0</v>
      </c>
      <c r="N36" s="446">
        <f>'AUGUST ''25 PLN'!P8</f>
        <v>0</v>
      </c>
      <c r="O36" s="362">
        <f>'SEPTEMBER ''25 PLN'!P8</f>
        <v>0</v>
      </c>
      <c r="P36" s="450">
        <f t="shared" si="174"/>
        <v>0</v>
      </c>
      <c r="Q36" s="361">
        <f>'OCTOBER ''25 PLN'!P8</f>
        <v>0</v>
      </c>
      <c r="R36" s="358">
        <f>'NOVEMBER ''25 PLN'!P8</f>
        <v>0</v>
      </c>
      <c r="S36" s="362">
        <f>'DECEMBER ''25 PLN'!P8</f>
        <v>0</v>
      </c>
      <c r="T36" s="450">
        <f t="shared" si="176"/>
        <v>0</v>
      </c>
      <c r="U36" s="450">
        <f t="shared" si="177"/>
        <v>0</v>
      </c>
      <c r="V36" s="797">
        <f t="shared" si="178"/>
        <v>675620.25789999997</v>
      </c>
      <c r="W36" s="363">
        <f t="shared" si="179"/>
        <v>149190.677</v>
      </c>
      <c r="X36" s="363">
        <f t="shared" si="180"/>
        <v>224331.05489999999</v>
      </c>
      <c r="Y36" s="363">
        <f t="shared" si="190"/>
        <v>318503.25789999997</v>
      </c>
      <c r="Z36" s="363">
        <f t="shared" si="181"/>
        <v>433503.25789999997</v>
      </c>
      <c r="AA36" s="363">
        <f t="shared" si="182"/>
        <v>545170.25789999997</v>
      </c>
      <c r="AB36" s="363">
        <f t="shared" si="183"/>
        <v>675620.25789999997</v>
      </c>
      <c r="AC36" s="363">
        <f t="shared" si="184"/>
        <v>675620.25789999997</v>
      </c>
      <c r="AD36" s="363">
        <f t="shared" si="185"/>
        <v>675620.25789999997</v>
      </c>
      <c r="AE36" s="363">
        <f t="shared" si="186"/>
        <v>675620.25789999997</v>
      </c>
      <c r="AF36" s="363">
        <f t="shared" si="187"/>
        <v>675620.25789999997</v>
      </c>
      <c r="AG36" s="363">
        <f t="shared" si="188"/>
        <v>675620.25789999997</v>
      </c>
      <c r="AH36" s="1035">
        <f t="shared" si="189"/>
        <v>675620.25789999997</v>
      </c>
    </row>
    <row r="37" spans="1:34" ht="32.1" hidden="1" customHeight="1" outlineLevel="1" x14ac:dyDescent="0.35">
      <c r="A37" s="985" t="str">
        <f t="shared" si="166"/>
        <v>FRANCE</v>
      </c>
      <c r="B37" s="1003" t="str">
        <f t="shared" si="167"/>
        <v xml:space="preserve">NEONAIL FR </v>
      </c>
      <c r="C37" s="268" t="s">
        <v>41</v>
      </c>
      <c r="D37" s="821">
        <f>D36/$B$2</f>
        <v>34695.50627906977</v>
      </c>
      <c r="E37" s="451">
        <f t="shared" ref="E37:F37" si="195">E36/$B$2</f>
        <v>17474.506488372095</v>
      </c>
      <c r="F37" s="440">
        <f t="shared" si="195"/>
        <v>21900.512325581396</v>
      </c>
      <c r="G37" s="439">
        <f t="shared" si="169"/>
        <v>74070.525093023258</v>
      </c>
      <c r="H37" s="821">
        <f>H36/$B$2</f>
        <v>26744.18604651163</v>
      </c>
      <c r="I37" s="451">
        <f t="shared" ref="I37:J37" si="196">I36/$B$2</f>
        <v>25969.069767441862</v>
      </c>
      <c r="J37" s="440">
        <f t="shared" si="196"/>
        <v>30337.209302325584</v>
      </c>
      <c r="K37" s="439">
        <f t="shared" si="171"/>
        <v>83050.465116279083</v>
      </c>
      <c r="L37" s="439">
        <f t="shared" si="172"/>
        <v>157120.99020930234</v>
      </c>
      <c r="M37" s="821">
        <f>M36/$B$2</f>
        <v>0</v>
      </c>
      <c r="N37" s="451">
        <f t="shared" ref="N37:O37" si="197">N36/$B$2</f>
        <v>0</v>
      </c>
      <c r="O37" s="440">
        <f t="shared" si="197"/>
        <v>0</v>
      </c>
      <c r="P37" s="439">
        <f t="shared" si="174"/>
        <v>0</v>
      </c>
      <c r="Q37" s="821">
        <f>Q36/$B$2</f>
        <v>0</v>
      </c>
      <c r="R37" s="451">
        <f t="shared" ref="R37:S37" si="198">R36/$B$2</f>
        <v>0</v>
      </c>
      <c r="S37" s="440">
        <f t="shared" si="198"/>
        <v>0</v>
      </c>
      <c r="T37" s="439">
        <f>S37+R37+Q37</f>
        <v>0</v>
      </c>
      <c r="U37" s="439">
        <f t="shared" si="177"/>
        <v>0</v>
      </c>
      <c r="V37" s="439">
        <f t="shared" si="178"/>
        <v>157120.99020930234</v>
      </c>
      <c r="W37" s="330">
        <f t="shared" si="179"/>
        <v>34695.50627906977</v>
      </c>
      <c r="X37" s="330">
        <f t="shared" si="180"/>
        <v>52170.012767441862</v>
      </c>
      <c r="Y37" s="330">
        <f t="shared" si="190"/>
        <v>74070.525093023258</v>
      </c>
      <c r="Z37" s="330">
        <f t="shared" si="181"/>
        <v>100814.71113953489</v>
      </c>
      <c r="AA37" s="330">
        <f t="shared" si="182"/>
        <v>126783.78090697675</v>
      </c>
      <c r="AB37" s="330">
        <f t="shared" si="183"/>
        <v>157120.99020930234</v>
      </c>
      <c r="AC37" s="330">
        <f t="shared" si="184"/>
        <v>157120.99020930234</v>
      </c>
      <c r="AD37" s="330">
        <f t="shared" si="185"/>
        <v>157120.99020930234</v>
      </c>
      <c r="AE37" s="330">
        <f t="shared" si="186"/>
        <v>157120.99020930234</v>
      </c>
      <c r="AF37" s="330">
        <f t="shared" si="187"/>
        <v>157120.99020930234</v>
      </c>
      <c r="AG37" s="330">
        <f t="shared" si="188"/>
        <v>157120.99020930234</v>
      </c>
      <c r="AH37" s="1037">
        <f t="shared" si="189"/>
        <v>157120.99020930234</v>
      </c>
    </row>
    <row r="38" spans="1:34" ht="32.1" hidden="1" customHeight="1" outlineLevel="1" x14ac:dyDescent="0.35">
      <c r="A38" s="985" t="str">
        <f t="shared" si="166"/>
        <v>FRANCE</v>
      </c>
      <c r="B38" s="1003" t="str">
        <f t="shared" si="167"/>
        <v xml:space="preserve">NEONAIL FR </v>
      </c>
      <c r="C38" s="321" t="s">
        <v>42</v>
      </c>
      <c r="D38" s="417">
        <f>D36-D34</f>
        <v>71636.291095939974</v>
      </c>
      <c r="E38" s="418">
        <f t="shared" ref="E38:F38" si="199">E36-E34</f>
        <v>16104.697413072157</v>
      </c>
      <c r="F38" s="419">
        <f t="shared" si="199"/>
        <v>-5170.6149836655532</v>
      </c>
      <c r="G38" s="420">
        <f t="shared" ref="G38" si="200">G36-G34</f>
        <v>82570.373525346571</v>
      </c>
      <c r="H38" s="421">
        <f>H36-H34</f>
        <v>127.34306544130959</v>
      </c>
      <c r="I38" s="418">
        <f t="shared" ref="I38:J38" si="201">I36-I34</f>
        <v>-190.04502317373408</v>
      </c>
      <c r="J38" s="422">
        <f t="shared" si="201"/>
        <v>86.617433792562224</v>
      </c>
      <c r="K38" s="423">
        <f t="shared" ref="K38:O38" si="202">K36-K34</f>
        <v>23.915476060123183</v>
      </c>
      <c r="L38" s="423">
        <f t="shared" si="202"/>
        <v>82594.289001406753</v>
      </c>
      <c r="M38" s="421">
        <f t="shared" si="202"/>
        <v>-192286.55229754359</v>
      </c>
      <c r="N38" s="418">
        <f t="shared" si="202"/>
        <v>-138538.52806108032</v>
      </c>
      <c r="O38" s="422">
        <f t="shared" si="202"/>
        <v>-85335.672778721157</v>
      </c>
      <c r="P38" s="423">
        <f t="shared" ref="P38:S38" si="203">P36-P34</f>
        <v>-416160.75313734508</v>
      </c>
      <c r="Q38" s="421">
        <f t="shared" si="203"/>
        <v>-120682.13470307979</v>
      </c>
      <c r="R38" s="418">
        <f t="shared" si="203"/>
        <v>-208007.26860871105</v>
      </c>
      <c r="S38" s="422">
        <f t="shared" si="203"/>
        <v>-187290.0898385313</v>
      </c>
      <c r="T38" s="423">
        <f t="shared" ref="T38:V38" si="204">T36-T34</f>
        <v>-515979.49315032212</v>
      </c>
      <c r="U38" s="423">
        <f t="shared" si="204"/>
        <v>-932140.24628766719</v>
      </c>
      <c r="V38" s="649">
        <f t="shared" si="204"/>
        <v>-849545.95728626044</v>
      </c>
      <c r="W38" s="423">
        <f t="shared" ref="W38:AH38" si="205">W36-W34</f>
        <v>71636.291095939974</v>
      </c>
      <c r="X38" s="423">
        <f t="shared" si="205"/>
        <v>87740.988509012124</v>
      </c>
      <c r="Y38" s="423">
        <f t="shared" si="205"/>
        <v>82570.373525346571</v>
      </c>
      <c r="Z38" s="423">
        <f t="shared" si="205"/>
        <v>82697.716590787866</v>
      </c>
      <c r="AA38" s="423">
        <f t="shared" si="205"/>
        <v>82507.671567614132</v>
      </c>
      <c r="AB38" s="423">
        <f t="shared" si="205"/>
        <v>82594.289001406753</v>
      </c>
      <c r="AC38" s="423">
        <f t="shared" si="205"/>
        <v>-109692.26329613687</v>
      </c>
      <c r="AD38" s="423">
        <f t="shared" si="205"/>
        <v>-248230.79135721724</v>
      </c>
      <c r="AE38" s="423">
        <f t="shared" si="205"/>
        <v>-333566.46413593844</v>
      </c>
      <c r="AF38" s="423">
        <f t="shared" si="205"/>
        <v>-454248.59883901814</v>
      </c>
      <c r="AG38" s="423">
        <f t="shared" si="205"/>
        <v>-662255.86744772911</v>
      </c>
      <c r="AH38" s="512">
        <f t="shared" si="205"/>
        <v>-849545.95728626044</v>
      </c>
    </row>
    <row r="39" spans="1:34" ht="32.1" hidden="1" customHeight="1" outlineLevel="1" x14ac:dyDescent="0.35">
      <c r="A39" s="985" t="str">
        <f t="shared" si="166"/>
        <v>FRANCE</v>
      </c>
      <c r="B39" s="1003" t="str">
        <f t="shared" si="167"/>
        <v xml:space="preserve">NEONAIL FR </v>
      </c>
      <c r="C39" s="321" t="s">
        <v>43</v>
      </c>
      <c r="D39" s="424">
        <f>D36/D34-1</f>
        <v>0.92369103643678985</v>
      </c>
      <c r="E39" s="425">
        <f t="shared" ref="E39:F39" si="206">E36/E34-1</f>
        <v>0.27279599862727411</v>
      </c>
      <c r="F39" s="426">
        <f t="shared" si="206"/>
        <v>-5.2048201255129767E-2</v>
      </c>
      <c r="G39" s="427">
        <f>G36/G34-1</f>
        <v>0.34997399257929485</v>
      </c>
      <c r="H39" s="428">
        <f>H36/H34-1</f>
        <v>1.1085585450840707E-3</v>
      </c>
      <c r="I39" s="425">
        <f t="shared" ref="I39:J39" si="207">I36/I34-1</f>
        <v>-1.698999138895152E-3</v>
      </c>
      <c r="J39" s="429">
        <f t="shared" si="207"/>
        <v>6.6443070199229126E-4</v>
      </c>
      <c r="K39" s="430">
        <f t="shared" ref="K39:O39" si="208">K36/K34-1</f>
        <v>6.6972666502351785E-5</v>
      </c>
      <c r="L39" s="430">
        <f t="shared" si="208"/>
        <v>0.13927600700995657</v>
      </c>
      <c r="M39" s="428">
        <f t="shared" si="208"/>
        <v>-1</v>
      </c>
      <c r="N39" s="425">
        <f t="shared" si="208"/>
        <v>-1</v>
      </c>
      <c r="O39" s="429">
        <f t="shared" si="208"/>
        <v>-1</v>
      </c>
      <c r="P39" s="430">
        <f t="shared" ref="P39:S39" si="209">P36/P34-1</f>
        <v>-1</v>
      </c>
      <c r="Q39" s="428">
        <f t="shared" si="209"/>
        <v>-1</v>
      </c>
      <c r="R39" s="425">
        <f t="shared" si="209"/>
        <v>-1</v>
      </c>
      <c r="S39" s="429">
        <f t="shared" si="209"/>
        <v>-1</v>
      </c>
      <c r="T39" s="430">
        <f t="shared" ref="T39:U39" si="210">T36/T34-1</f>
        <v>-1</v>
      </c>
      <c r="U39" s="430">
        <f t="shared" si="210"/>
        <v>-1</v>
      </c>
      <c r="V39" s="650">
        <f t="shared" ref="V39:AH39" si="211">V36/V34-1</f>
        <v>-0.55701860480990917</v>
      </c>
      <c r="W39" s="430">
        <f t="shared" si="211"/>
        <v>0.92369103643678985</v>
      </c>
      <c r="X39" s="430">
        <f t="shared" si="211"/>
        <v>0.64236727331147425</v>
      </c>
      <c r="Y39" s="430">
        <f t="shared" si="211"/>
        <v>0.34997399257929485</v>
      </c>
      <c r="Z39" s="430">
        <f t="shared" si="211"/>
        <v>0.23573663141739054</v>
      </c>
      <c r="AA39" s="430">
        <f t="shared" si="211"/>
        <v>0.17833227497746917</v>
      </c>
      <c r="AB39" s="430">
        <f t="shared" si="211"/>
        <v>0.13927600700995657</v>
      </c>
      <c r="AC39" s="430">
        <f t="shared" si="211"/>
        <v>-0.13967975848527259</v>
      </c>
      <c r="AD39" s="430">
        <f t="shared" si="211"/>
        <v>-0.26869135620595608</v>
      </c>
      <c r="AE39" s="430">
        <f t="shared" si="211"/>
        <v>-0.33052997711166843</v>
      </c>
      <c r="AF39" s="430">
        <f t="shared" si="211"/>
        <v>-0.40203656922631903</v>
      </c>
      <c r="AG39" s="430">
        <f t="shared" si="211"/>
        <v>-0.49500537075179618</v>
      </c>
      <c r="AH39" s="1036">
        <f t="shared" si="211"/>
        <v>-0.55701860480990917</v>
      </c>
    </row>
    <row r="40" spans="1:34" ht="32.1" hidden="1" customHeight="1" outlineLevel="1" thickBot="1" x14ac:dyDescent="0.35">
      <c r="A40" s="1007" t="str">
        <f t="shared" si="166"/>
        <v>FRANCE</v>
      </c>
      <c r="B40" s="1004" t="str">
        <f t="shared" si="167"/>
        <v xml:space="preserve">NEONAIL FR </v>
      </c>
      <c r="C40" s="261" t="s">
        <v>44</v>
      </c>
      <c r="D40" s="70">
        <f>D36/D32-1</f>
        <v>1.1861242501106926</v>
      </c>
      <c r="E40" s="80">
        <f t="shared" ref="E40:F40" si="212">E36/E32-1</f>
        <v>0.24819354046845388</v>
      </c>
      <c r="F40" s="79">
        <f t="shared" si="212"/>
        <v>0.28771845884887459</v>
      </c>
      <c r="G40" s="79">
        <f t="shared" ref="G40" si="213">G36/G32-1</f>
        <v>0.58007538738887487</v>
      </c>
      <c r="H40" s="80">
        <f>H36/H32-1</f>
        <v>0.2376903634910299</v>
      </c>
      <c r="I40" s="80">
        <f t="shared" ref="I40:J40" si="214">I36/I32-1</f>
        <v>0.37084306238210862</v>
      </c>
      <c r="J40" s="82">
        <f t="shared" si="214"/>
        <v>0.39101349895054605</v>
      </c>
      <c r="K40" s="69">
        <f t="shared" ref="K40:O40" si="215">K36/K32-1</f>
        <v>0.33175999167070214</v>
      </c>
      <c r="L40" s="69">
        <f t="shared" si="215"/>
        <v>0.438319557016003</v>
      </c>
      <c r="M40" s="80">
        <f t="shared" si="215"/>
        <v>-1</v>
      </c>
      <c r="N40" s="80">
        <f t="shared" si="215"/>
        <v>-1</v>
      </c>
      <c r="O40" s="82">
        <f t="shared" si="215"/>
        <v>-1</v>
      </c>
      <c r="P40" s="69">
        <f t="shared" ref="P40:S40" si="216">P36/P32-1</f>
        <v>-1</v>
      </c>
      <c r="Q40" s="80">
        <f t="shared" si="216"/>
        <v>-1</v>
      </c>
      <c r="R40" s="80">
        <f t="shared" si="216"/>
        <v>-1</v>
      </c>
      <c r="S40" s="82">
        <f t="shared" si="216"/>
        <v>-1</v>
      </c>
      <c r="T40" s="69">
        <f t="shared" ref="T40:V40" si="217">T36/T32-1</f>
        <v>-1</v>
      </c>
      <c r="U40" s="69">
        <f t="shared" si="217"/>
        <v>-1</v>
      </c>
      <c r="V40" s="793">
        <f t="shared" si="217"/>
        <v>-0.46695594273311392</v>
      </c>
      <c r="W40" s="69">
        <f t="shared" ref="W40:AH40" si="218">W36/W32-1</f>
        <v>1.1861242501106926</v>
      </c>
      <c r="X40" s="69">
        <f t="shared" si="218"/>
        <v>0.74653254892993459</v>
      </c>
      <c r="Y40" s="69">
        <f t="shared" si="218"/>
        <v>0.58007538738887487</v>
      </c>
      <c r="Z40" s="69">
        <f t="shared" si="218"/>
        <v>0.47204885189159707</v>
      </c>
      <c r="AA40" s="69">
        <f t="shared" si="218"/>
        <v>0.45012008153382665</v>
      </c>
      <c r="AB40" s="69">
        <f t="shared" si="218"/>
        <v>0.43831955701600278</v>
      </c>
      <c r="AC40" s="69">
        <f t="shared" si="218"/>
        <v>0.11572552188703567</v>
      </c>
      <c r="AD40" s="69">
        <f t="shared" si="218"/>
        <v>-4.4202369859156154E-2</v>
      </c>
      <c r="AE40" s="69">
        <f t="shared" si="218"/>
        <v>-0.14440677890264753</v>
      </c>
      <c r="AF40" s="69">
        <f t="shared" si="218"/>
        <v>-0.25470316853180086</v>
      </c>
      <c r="AG40" s="69">
        <f t="shared" si="218"/>
        <v>-0.40749518300375698</v>
      </c>
      <c r="AH40" s="651">
        <f t="shared" si="218"/>
        <v>-0.46695594273311392</v>
      </c>
    </row>
    <row r="41" spans="1:34" s="247" customFormat="1" ht="32.1" hidden="1" customHeight="1" outlineLevel="1" x14ac:dyDescent="0.35">
      <c r="A41" s="999" t="s">
        <v>49</v>
      </c>
      <c r="B41" s="1002" t="s">
        <v>50</v>
      </c>
      <c r="C41" s="259" t="s">
        <v>36</v>
      </c>
      <c r="D41" s="456">
        <v>15341.820100000001</v>
      </c>
      <c r="E41" s="457">
        <v>11834.12</v>
      </c>
      <c r="F41" s="458">
        <v>12200.27</v>
      </c>
      <c r="G41" s="459">
        <f>F41+E41+D41</f>
        <v>39376.210099999997</v>
      </c>
      <c r="H41" s="460">
        <v>12362.379800000001</v>
      </c>
      <c r="I41" s="457">
        <v>11112.0005</v>
      </c>
      <c r="J41" s="461">
        <v>15778.510399999999</v>
      </c>
      <c r="K41" s="462">
        <f>J41+I41+H41</f>
        <v>39252.890700000004</v>
      </c>
      <c r="L41" s="462">
        <f>K41+G41</f>
        <v>78629.1008</v>
      </c>
      <c r="M41" s="460">
        <v>14880.4902</v>
      </c>
      <c r="N41" s="457">
        <v>15588.899600000001</v>
      </c>
      <c r="O41" s="461">
        <v>16613.649700000002</v>
      </c>
      <c r="P41" s="462">
        <f>O41+N41+M41</f>
        <v>47083.039499999999</v>
      </c>
      <c r="Q41" s="460">
        <v>21337.240399999999</v>
      </c>
      <c r="R41" s="457">
        <v>18157.549599999998</v>
      </c>
      <c r="S41" s="461">
        <v>16339.0702</v>
      </c>
      <c r="T41" s="462">
        <f>S41+R41+Q41</f>
        <v>55833.860199999996</v>
      </c>
      <c r="U41" s="462">
        <f>T41+P41</f>
        <v>102916.89969999999</v>
      </c>
      <c r="V41" s="802">
        <f>U41+L41</f>
        <v>181546.00049999999</v>
      </c>
      <c r="W41" s="403">
        <f>D41</f>
        <v>15341.820100000001</v>
      </c>
      <c r="X41" s="403">
        <f>D41+E41</f>
        <v>27175.9401</v>
      </c>
      <c r="Y41" s="403">
        <f>D41+E41+F41</f>
        <v>39376.210099999997</v>
      </c>
      <c r="Z41" s="403">
        <f>D41+E41+F41+H41</f>
        <v>51738.589899999999</v>
      </c>
      <c r="AA41" s="403">
        <f>D41+E41+F41+H41+I41</f>
        <v>62850.590400000001</v>
      </c>
      <c r="AB41" s="403">
        <f>D41+E41+F41+H41+I41+J41</f>
        <v>78629.1008</v>
      </c>
      <c r="AC41" s="403">
        <f>D41+E41+F41+H41+I41+J41+M41</f>
        <v>93509.591</v>
      </c>
      <c r="AD41" s="403">
        <f>D41+E41+F41+H41+I41+J41+M41+N41</f>
        <v>109098.4906</v>
      </c>
      <c r="AE41" s="403">
        <f>D41+E41+F41+H41+I41+J41+M41+N41+O41</f>
        <v>125712.1403</v>
      </c>
      <c r="AF41" s="403">
        <f t="shared" ref="AF41:AF46" si="219">D41+E41+F41+H41+I41+J41+M41+N41+O41+Q41</f>
        <v>147049.38070000001</v>
      </c>
      <c r="AG41" s="403">
        <f>D41+E41+F41+H41+I41+J41+M41+N41+O41+Q41+R41</f>
        <v>165206.93030000001</v>
      </c>
      <c r="AH41" s="1031">
        <f>D41+E41+F41+H41+I41+J41+M41+N41+O41+Q41+R41+S41</f>
        <v>181546.00049999999</v>
      </c>
    </row>
    <row r="42" spans="1:34" ht="32.1" hidden="1" customHeight="1" outlineLevel="1" x14ac:dyDescent="0.35">
      <c r="A42" s="1000" t="str">
        <f t="shared" ref="A42:A49" si="220">A41</f>
        <v>NETHERLANDS</v>
      </c>
      <c r="B42" s="1003" t="str">
        <f t="shared" ref="B42:B49" si="221">B41</f>
        <v xml:space="preserve"> AMAZON NL</v>
      </c>
      <c r="C42" s="275" t="s">
        <v>37</v>
      </c>
      <c r="D42" s="439">
        <f>D41/$B$2</f>
        <v>3567.8651395348838</v>
      </c>
      <c r="E42" s="451">
        <f t="shared" ref="E42:F42" si="222">E41/$B$2</f>
        <v>2752.1209302325583</v>
      </c>
      <c r="F42" s="452">
        <f t="shared" si="222"/>
        <v>2837.2720930232558</v>
      </c>
      <c r="G42" s="441">
        <f t="shared" ref="G42:G46" si="223">F42+E42+D42</f>
        <v>9157.2581627906984</v>
      </c>
      <c r="H42" s="440">
        <f>H41/$B$2</f>
        <v>2874.9720465116284</v>
      </c>
      <c r="I42" s="451">
        <f t="shared" ref="I42:J42" si="224">I41/$B$2</f>
        <v>2584.1861627906978</v>
      </c>
      <c r="J42" s="453">
        <f t="shared" si="224"/>
        <v>3669.4210232558139</v>
      </c>
      <c r="K42" s="443">
        <f t="shared" ref="K42:K46" si="225">J42+I42+H42</f>
        <v>9128.5792325581406</v>
      </c>
      <c r="L42" s="443">
        <f t="shared" ref="L42:L46" si="226">K42+G42</f>
        <v>18285.837395348841</v>
      </c>
      <c r="M42" s="440">
        <f>M41/$B$2</f>
        <v>3460.5791162790701</v>
      </c>
      <c r="N42" s="451">
        <f t="shared" ref="N42:O42" si="227">N41/$B$2</f>
        <v>3625.3254883720933</v>
      </c>
      <c r="O42" s="453">
        <f t="shared" si="227"/>
        <v>3863.6394651162796</v>
      </c>
      <c r="P42" s="443">
        <f t="shared" ref="P42:P46" si="228">O42+N42+M42</f>
        <v>10949.544069767442</v>
      </c>
      <c r="Q42" s="440">
        <f>Q41/$B$2</f>
        <v>4962.1489302325581</v>
      </c>
      <c r="R42" s="451">
        <f t="shared" ref="R42:S42" si="229">R41/$B$2</f>
        <v>4222.6859534883715</v>
      </c>
      <c r="S42" s="453">
        <f t="shared" si="229"/>
        <v>3799.7837674418606</v>
      </c>
      <c r="T42" s="443">
        <f t="shared" ref="T42:T45" si="230">S42+R42+Q42</f>
        <v>12984.618651162789</v>
      </c>
      <c r="U42" s="443">
        <f t="shared" ref="U42:U46" si="231">T42+P42</f>
        <v>23934.162720930231</v>
      </c>
      <c r="V42" s="798">
        <f t="shared" ref="V42:V46" si="232">U42+L42</f>
        <v>42220.000116279072</v>
      </c>
      <c r="W42" s="329">
        <f t="shared" ref="W42:W46" si="233">D42</f>
        <v>3567.8651395348838</v>
      </c>
      <c r="X42" s="329">
        <f t="shared" ref="X42:X46" si="234">D42+E42</f>
        <v>6319.9860697674421</v>
      </c>
      <c r="Y42" s="329">
        <f>D42+E42+F42</f>
        <v>9157.2581627906984</v>
      </c>
      <c r="Z42" s="329">
        <f t="shared" ref="Z42:Z46" si="235">D42+E42+F42+H42</f>
        <v>12032.230209302326</v>
      </c>
      <c r="AA42" s="329">
        <f t="shared" ref="AA42:AA46" si="236">D42+E42+F42+H42+I42</f>
        <v>14616.416372093025</v>
      </c>
      <c r="AB42" s="329">
        <f t="shared" ref="AB42:AB46" si="237">D42+E42+F42+H42+I42+J42</f>
        <v>18285.837395348837</v>
      </c>
      <c r="AC42" s="329">
        <f t="shared" ref="AC42:AC46" si="238">D42+E42+F42+H42+I42+J42+M42</f>
        <v>21746.416511627907</v>
      </c>
      <c r="AD42" s="329">
        <f t="shared" ref="AD42:AD46" si="239">D42+E42+F42+H42+I42+J42+M42+N42</f>
        <v>25371.742000000002</v>
      </c>
      <c r="AE42" s="329">
        <f t="shared" ref="AE42:AE46" si="240">D42+E42+F42+H42+I42+J42+M42+N42+O42</f>
        <v>29235.381465116283</v>
      </c>
      <c r="AF42" s="329">
        <f t="shared" si="219"/>
        <v>34197.53039534884</v>
      </c>
      <c r="AG42" s="329">
        <f t="shared" ref="AG42:AG46" si="241">D42+E42+F42+H42+I42+J42+M42+N42+O42+Q42+R42</f>
        <v>38420.21634883721</v>
      </c>
      <c r="AH42" s="1032">
        <f t="shared" ref="AH42:AH46" si="242">D42+E42+F42+H42+I42+J42+M42+N42+O42+Q42+R42+S42</f>
        <v>42220.000116279072</v>
      </c>
    </row>
    <row r="43" spans="1:34" s="247" customFormat="1" ht="32.1" hidden="1" customHeight="1" outlineLevel="1" x14ac:dyDescent="0.35">
      <c r="A43" s="1000" t="str">
        <f t="shared" si="220"/>
        <v>NETHERLANDS</v>
      </c>
      <c r="B43" s="1003" t="str">
        <f t="shared" si="221"/>
        <v xml:space="preserve"> AMAZON NL</v>
      </c>
      <c r="C43" s="322" t="s">
        <v>38</v>
      </c>
      <c r="D43" s="431">
        <v>15000</v>
      </c>
      <c r="E43" s="432">
        <v>10000</v>
      </c>
      <c r="F43" s="433">
        <v>10000</v>
      </c>
      <c r="G43" s="434">
        <f t="shared" si="223"/>
        <v>35000</v>
      </c>
      <c r="H43" s="435">
        <v>12000</v>
      </c>
      <c r="I43" s="432">
        <v>14000</v>
      </c>
      <c r="J43" s="436">
        <v>14000</v>
      </c>
      <c r="K43" s="437">
        <f t="shared" si="225"/>
        <v>40000</v>
      </c>
      <c r="L43" s="437">
        <f t="shared" si="226"/>
        <v>75000</v>
      </c>
      <c r="M43" s="435">
        <v>15000</v>
      </c>
      <c r="N43" s="432">
        <v>15000</v>
      </c>
      <c r="O43" s="436">
        <v>15000</v>
      </c>
      <c r="P43" s="437">
        <f t="shared" si="228"/>
        <v>45000</v>
      </c>
      <c r="Q43" s="435">
        <v>10000</v>
      </c>
      <c r="R43" s="432">
        <v>20000</v>
      </c>
      <c r="S43" s="436">
        <v>20000</v>
      </c>
      <c r="T43" s="437">
        <f t="shared" si="230"/>
        <v>50000</v>
      </c>
      <c r="U43" s="437">
        <f t="shared" si="231"/>
        <v>95000</v>
      </c>
      <c r="V43" s="652">
        <f t="shared" si="232"/>
        <v>170000</v>
      </c>
      <c r="W43" s="342">
        <f t="shared" si="233"/>
        <v>15000</v>
      </c>
      <c r="X43" s="342">
        <f t="shared" si="234"/>
        <v>25000</v>
      </c>
      <c r="Y43" s="342">
        <f t="shared" ref="Y43:Y46" si="243">D43+E43+F43</f>
        <v>35000</v>
      </c>
      <c r="Z43" s="342">
        <f t="shared" si="235"/>
        <v>47000</v>
      </c>
      <c r="AA43" s="342">
        <f t="shared" si="236"/>
        <v>61000</v>
      </c>
      <c r="AB43" s="342">
        <f t="shared" si="237"/>
        <v>75000</v>
      </c>
      <c r="AC43" s="342">
        <f t="shared" si="238"/>
        <v>90000</v>
      </c>
      <c r="AD43" s="342">
        <f t="shared" si="239"/>
        <v>105000</v>
      </c>
      <c r="AE43" s="342">
        <f t="shared" si="240"/>
        <v>120000</v>
      </c>
      <c r="AF43" s="342">
        <f t="shared" si="219"/>
        <v>130000</v>
      </c>
      <c r="AG43" s="342">
        <f t="shared" si="241"/>
        <v>150000</v>
      </c>
      <c r="AH43" s="1033">
        <f t="shared" si="242"/>
        <v>170000</v>
      </c>
    </row>
    <row r="44" spans="1:34" ht="32.1" hidden="1" customHeight="1" outlineLevel="1" x14ac:dyDescent="0.35">
      <c r="A44" s="1000" t="str">
        <f t="shared" si="220"/>
        <v>NETHERLANDS</v>
      </c>
      <c r="B44" s="1003" t="str">
        <f t="shared" si="221"/>
        <v xml:space="preserve"> AMAZON NL</v>
      </c>
      <c r="C44" s="268" t="s">
        <v>39</v>
      </c>
      <c r="D44" s="439">
        <f>D43/$B$2</f>
        <v>3488.3720930232562</v>
      </c>
      <c r="E44" s="451">
        <f t="shared" ref="E44:F44" si="244">E43/$B$2</f>
        <v>2325.5813953488373</v>
      </c>
      <c r="F44" s="452">
        <f t="shared" si="244"/>
        <v>2325.5813953488373</v>
      </c>
      <c r="G44" s="441">
        <f t="shared" si="223"/>
        <v>8139.5348837209312</v>
      </c>
      <c r="H44" s="440">
        <f>H43/$B$2</f>
        <v>2790.6976744186049</v>
      </c>
      <c r="I44" s="451">
        <f t="shared" ref="I44:J44" si="245">I43/$B$2</f>
        <v>3255.8139534883721</v>
      </c>
      <c r="J44" s="453">
        <f t="shared" si="245"/>
        <v>3255.8139534883721</v>
      </c>
      <c r="K44" s="443">
        <f t="shared" si="225"/>
        <v>9302.3255813953492</v>
      </c>
      <c r="L44" s="443">
        <f t="shared" si="226"/>
        <v>17441.860465116282</v>
      </c>
      <c r="M44" s="440">
        <f>M43/$B$2</f>
        <v>3488.3720930232562</v>
      </c>
      <c r="N44" s="451">
        <f t="shared" ref="N44:O44" si="246">N43/$B$2</f>
        <v>3488.3720930232562</v>
      </c>
      <c r="O44" s="453">
        <f t="shared" si="246"/>
        <v>3488.3720930232562</v>
      </c>
      <c r="P44" s="443">
        <f t="shared" si="228"/>
        <v>10465.116279069769</v>
      </c>
      <c r="Q44" s="440">
        <f>Q43/$B$2</f>
        <v>2325.5813953488373</v>
      </c>
      <c r="R44" s="451">
        <f t="shared" ref="R44:S44" si="247">R43/$B$2</f>
        <v>4651.1627906976746</v>
      </c>
      <c r="S44" s="453">
        <f t="shared" si="247"/>
        <v>4651.1627906976746</v>
      </c>
      <c r="T44" s="443">
        <f t="shared" si="230"/>
        <v>11627.906976744187</v>
      </c>
      <c r="U44" s="443">
        <f t="shared" si="231"/>
        <v>22093.023255813954</v>
      </c>
      <c r="V44" s="798">
        <f t="shared" si="232"/>
        <v>39534.883720930236</v>
      </c>
      <c r="W44" s="335">
        <f t="shared" si="233"/>
        <v>3488.3720930232562</v>
      </c>
      <c r="X44" s="335">
        <f t="shared" si="234"/>
        <v>5813.9534883720935</v>
      </c>
      <c r="Y44" s="335">
        <f t="shared" si="243"/>
        <v>8139.5348837209312</v>
      </c>
      <c r="Z44" s="335">
        <f t="shared" si="235"/>
        <v>10930.232558139536</v>
      </c>
      <c r="AA44" s="335">
        <f t="shared" si="236"/>
        <v>14186.046511627908</v>
      </c>
      <c r="AB44" s="335">
        <f t="shared" si="237"/>
        <v>17441.860465116282</v>
      </c>
      <c r="AC44" s="335">
        <f t="shared" si="238"/>
        <v>20930.232558139538</v>
      </c>
      <c r="AD44" s="335">
        <f t="shared" si="239"/>
        <v>24418.604651162794</v>
      </c>
      <c r="AE44" s="335">
        <f t="shared" si="240"/>
        <v>27906.976744186049</v>
      </c>
      <c r="AF44" s="335">
        <f t="shared" si="219"/>
        <v>30232.558139534885</v>
      </c>
      <c r="AG44" s="335">
        <f t="shared" si="241"/>
        <v>34883.720930232557</v>
      </c>
      <c r="AH44" s="1034">
        <f t="shared" si="242"/>
        <v>39534.883720930229</v>
      </c>
    </row>
    <row r="45" spans="1:34" s="247" customFormat="1" ht="32.1" hidden="1" customHeight="1" outlineLevel="1" x14ac:dyDescent="0.35">
      <c r="A45" s="1000" t="str">
        <f t="shared" si="220"/>
        <v>NETHERLANDS</v>
      </c>
      <c r="B45" s="1003" t="str">
        <f t="shared" si="221"/>
        <v xml:space="preserve"> AMAZON NL</v>
      </c>
      <c r="C45" s="323" t="s">
        <v>40</v>
      </c>
      <c r="D45" s="455">
        <f>'JANUARY ''25 PLN'!I9</f>
        <v>17475.280200000001</v>
      </c>
      <c r="E45" s="446">
        <f>'FEBRUARY ''25 PLN'!P9</f>
        <v>11647.169900000001</v>
      </c>
      <c r="F45" s="447">
        <f>'MARCH ''25 PLN'!Q9</f>
        <v>13981.56</v>
      </c>
      <c r="G45" s="448">
        <f t="shared" si="223"/>
        <v>43104.0101</v>
      </c>
      <c r="H45" s="361">
        <f>'APRIL ''25 PLN'!P9</f>
        <v>4800</v>
      </c>
      <c r="I45" s="446">
        <f>'MAY ''25 PLN'!P9</f>
        <v>16099.999999999998</v>
      </c>
      <c r="J45" s="446">
        <f>'JUNE ''25 PLN'!Q9</f>
        <v>16099.999999999998</v>
      </c>
      <c r="K45" s="450">
        <f t="shared" si="225"/>
        <v>37000</v>
      </c>
      <c r="L45" s="450">
        <f t="shared" si="226"/>
        <v>80104.0101</v>
      </c>
      <c r="M45" s="446">
        <f>'JULY ''25 PLN'!P9</f>
        <v>17250</v>
      </c>
      <c r="N45" s="446">
        <f>'AUGUST ''25 PLN'!P9</f>
        <v>17250</v>
      </c>
      <c r="O45" s="362">
        <f>'SEPTEMBER ''25 PLN'!P9</f>
        <v>17250</v>
      </c>
      <c r="P45" s="450">
        <f t="shared" si="228"/>
        <v>51750</v>
      </c>
      <c r="Q45" s="361">
        <f>'OCTOBER ''25 PLN'!P9</f>
        <v>11500</v>
      </c>
      <c r="R45" s="358">
        <f>'NOVEMBER ''25 PLN'!P9</f>
        <v>23000</v>
      </c>
      <c r="S45" s="362">
        <f>'DECEMBER ''25 PLN'!P9</f>
        <v>23000</v>
      </c>
      <c r="T45" s="450">
        <f t="shared" si="230"/>
        <v>57500</v>
      </c>
      <c r="U45" s="450">
        <f t="shared" si="231"/>
        <v>109250</v>
      </c>
      <c r="V45" s="797">
        <f t="shared" si="232"/>
        <v>189354.01010000001</v>
      </c>
      <c r="W45" s="363">
        <f t="shared" si="233"/>
        <v>17475.280200000001</v>
      </c>
      <c r="X45" s="363">
        <f t="shared" si="234"/>
        <v>29122.450100000002</v>
      </c>
      <c r="Y45" s="363">
        <f t="shared" si="243"/>
        <v>43104.0101</v>
      </c>
      <c r="Z45" s="363">
        <f t="shared" si="235"/>
        <v>47904.0101</v>
      </c>
      <c r="AA45" s="363">
        <f t="shared" si="236"/>
        <v>64004.0101</v>
      </c>
      <c r="AB45" s="363">
        <f t="shared" si="237"/>
        <v>80104.0101</v>
      </c>
      <c r="AC45" s="363">
        <f t="shared" si="238"/>
        <v>97354.0101</v>
      </c>
      <c r="AD45" s="363">
        <f t="shared" si="239"/>
        <v>114604.0101</v>
      </c>
      <c r="AE45" s="363">
        <f t="shared" si="240"/>
        <v>131854.01010000001</v>
      </c>
      <c r="AF45" s="363">
        <f t="shared" si="219"/>
        <v>143354.01010000001</v>
      </c>
      <c r="AG45" s="363">
        <f t="shared" si="241"/>
        <v>166354.01010000001</v>
      </c>
      <c r="AH45" s="1035">
        <f t="shared" si="242"/>
        <v>189354.01010000001</v>
      </c>
    </row>
    <row r="46" spans="1:34" s="262" customFormat="1" ht="32.1" hidden="1" customHeight="1" outlineLevel="1" x14ac:dyDescent="0.35">
      <c r="A46" s="1000" t="str">
        <f t="shared" si="220"/>
        <v>NETHERLANDS</v>
      </c>
      <c r="B46" s="1003" t="str">
        <f t="shared" si="221"/>
        <v xml:space="preserve"> AMAZON NL</v>
      </c>
      <c r="C46" s="268" t="s">
        <v>41</v>
      </c>
      <c r="D46" s="821">
        <f>D45/$B$2</f>
        <v>4064.0186511627912</v>
      </c>
      <c r="E46" s="451">
        <f t="shared" ref="E46:F46" si="248">E45/$B$2</f>
        <v>2708.6441627906979</v>
      </c>
      <c r="F46" s="440">
        <f t="shared" si="248"/>
        <v>3251.525581395349</v>
      </c>
      <c r="G46" s="439">
        <f t="shared" si="223"/>
        <v>10024.188395348838</v>
      </c>
      <c r="H46" s="821">
        <f>H45/$B$2</f>
        <v>1116.2790697674418</v>
      </c>
      <c r="I46" s="451">
        <f t="shared" ref="I46:J46" si="249">I45/$B$2</f>
        <v>3744.1860465116279</v>
      </c>
      <c r="J46" s="440">
        <f t="shared" si="249"/>
        <v>3744.1860465116279</v>
      </c>
      <c r="K46" s="439">
        <f t="shared" si="225"/>
        <v>8604.6511627906984</v>
      </c>
      <c r="L46" s="439">
        <f t="shared" si="226"/>
        <v>18628.839558139538</v>
      </c>
      <c r="M46" s="821">
        <f>M45/$B$2</f>
        <v>4011.6279069767443</v>
      </c>
      <c r="N46" s="451">
        <f t="shared" ref="N46:O46" si="250">N45/$B$2</f>
        <v>4011.6279069767443</v>
      </c>
      <c r="O46" s="440">
        <f t="shared" si="250"/>
        <v>4011.6279069767443</v>
      </c>
      <c r="P46" s="439">
        <f t="shared" si="228"/>
        <v>12034.883720930233</v>
      </c>
      <c r="Q46" s="821">
        <f>Q45/$B$2</f>
        <v>2674.4186046511627</v>
      </c>
      <c r="R46" s="451">
        <f t="shared" ref="R46:S46" si="251">R45/$B$2</f>
        <v>5348.8372093023254</v>
      </c>
      <c r="S46" s="440">
        <f t="shared" si="251"/>
        <v>5348.8372093023254</v>
      </c>
      <c r="T46" s="439">
        <f>S46+R46+Q46</f>
        <v>13372.093023255813</v>
      </c>
      <c r="U46" s="439">
        <f t="shared" si="231"/>
        <v>25406.976744186046</v>
      </c>
      <c r="V46" s="439">
        <f t="shared" si="232"/>
        <v>44035.816302325584</v>
      </c>
      <c r="W46" s="330">
        <f t="shared" si="233"/>
        <v>4064.0186511627912</v>
      </c>
      <c r="X46" s="330">
        <f t="shared" si="234"/>
        <v>6772.6628139534896</v>
      </c>
      <c r="Y46" s="330">
        <f t="shared" si="243"/>
        <v>10024.18839534884</v>
      </c>
      <c r="Z46" s="330">
        <f t="shared" si="235"/>
        <v>11140.467465116282</v>
      </c>
      <c r="AA46" s="330">
        <f t="shared" si="236"/>
        <v>14884.65351162791</v>
      </c>
      <c r="AB46" s="330">
        <f t="shared" si="237"/>
        <v>18628.839558139538</v>
      </c>
      <c r="AC46" s="330">
        <f t="shared" si="238"/>
        <v>22640.467465116282</v>
      </c>
      <c r="AD46" s="330">
        <f t="shared" si="239"/>
        <v>26652.095372093027</v>
      </c>
      <c r="AE46" s="330">
        <f t="shared" si="240"/>
        <v>30663.723279069771</v>
      </c>
      <c r="AF46" s="330">
        <f t="shared" si="219"/>
        <v>33338.141883720935</v>
      </c>
      <c r="AG46" s="330">
        <f t="shared" si="241"/>
        <v>38686.979093023263</v>
      </c>
      <c r="AH46" s="1037">
        <f t="shared" si="242"/>
        <v>44035.816302325591</v>
      </c>
    </row>
    <row r="47" spans="1:34" s="247" customFormat="1" ht="32.1" hidden="1" customHeight="1" outlineLevel="1" x14ac:dyDescent="0.35">
      <c r="A47" s="1000" t="str">
        <f t="shared" si="220"/>
        <v>NETHERLANDS</v>
      </c>
      <c r="B47" s="1003" t="str">
        <f t="shared" si="221"/>
        <v xml:space="preserve"> AMAZON NL</v>
      </c>
      <c r="C47" s="321" t="s">
        <v>42</v>
      </c>
      <c r="D47" s="417">
        <f>D45-D43</f>
        <v>2475.2802000000011</v>
      </c>
      <c r="E47" s="418">
        <f t="shared" ref="E47:F47" si="252">E45-E43</f>
        <v>1647.1699000000008</v>
      </c>
      <c r="F47" s="419">
        <f t="shared" si="252"/>
        <v>3981.5599999999995</v>
      </c>
      <c r="G47" s="420">
        <f t="shared" ref="G47" si="253">G45-G43</f>
        <v>8104.0100999999995</v>
      </c>
      <c r="H47" s="421">
        <f>H45-H43</f>
        <v>-7200</v>
      </c>
      <c r="I47" s="418">
        <f t="shared" ref="I47:J47" si="254">I45-I43</f>
        <v>2099.9999999999982</v>
      </c>
      <c r="J47" s="422">
        <f t="shared" si="254"/>
        <v>2099.9999999999982</v>
      </c>
      <c r="K47" s="423">
        <f t="shared" ref="K47:O47" si="255">K45-K43</f>
        <v>-3000</v>
      </c>
      <c r="L47" s="423">
        <f t="shared" si="255"/>
        <v>5104.0100999999995</v>
      </c>
      <c r="M47" s="421">
        <f t="shared" si="255"/>
        <v>2250</v>
      </c>
      <c r="N47" s="418">
        <f t="shared" si="255"/>
        <v>2250</v>
      </c>
      <c r="O47" s="422">
        <f t="shared" si="255"/>
        <v>2250</v>
      </c>
      <c r="P47" s="423">
        <f t="shared" ref="P47:S47" si="256">P45-P43</f>
        <v>6750</v>
      </c>
      <c r="Q47" s="421">
        <f t="shared" si="256"/>
        <v>1500</v>
      </c>
      <c r="R47" s="418">
        <f t="shared" si="256"/>
        <v>3000</v>
      </c>
      <c r="S47" s="422">
        <f t="shared" si="256"/>
        <v>3000</v>
      </c>
      <c r="T47" s="423">
        <f t="shared" ref="T47:V47" si="257">T45-T43</f>
        <v>7500</v>
      </c>
      <c r="U47" s="423">
        <f t="shared" si="257"/>
        <v>14250</v>
      </c>
      <c r="V47" s="649">
        <f t="shared" si="257"/>
        <v>19354.010100000014</v>
      </c>
      <c r="W47" s="423">
        <f t="shared" ref="W47:AH47" si="258">W45-W43</f>
        <v>2475.2802000000011</v>
      </c>
      <c r="X47" s="423">
        <f t="shared" si="258"/>
        <v>4122.4501000000018</v>
      </c>
      <c r="Y47" s="423">
        <f t="shared" si="258"/>
        <v>8104.0100999999995</v>
      </c>
      <c r="Z47" s="423">
        <f t="shared" si="258"/>
        <v>904.01009999999951</v>
      </c>
      <c r="AA47" s="423">
        <f t="shared" si="258"/>
        <v>3004.0100999999995</v>
      </c>
      <c r="AB47" s="423">
        <f t="shared" si="258"/>
        <v>5104.0100999999995</v>
      </c>
      <c r="AC47" s="423">
        <f t="shared" si="258"/>
        <v>7354.0100999999995</v>
      </c>
      <c r="AD47" s="423">
        <f t="shared" si="258"/>
        <v>9604.0100999999995</v>
      </c>
      <c r="AE47" s="423">
        <f t="shared" si="258"/>
        <v>11854.010100000014</v>
      </c>
      <c r="AF47" s="423">
        <f t="shared" si="258"/>
        <v>13354.010100000014</v>
      </c>
      <c r="AG47" s="423">
        <f t="shared" si="258"/>
        <v>16354.010100000014</v>
      </c>
      <c r="AH47" s="512">
        <f t="shared" si="258"/>
        <v>19354.010100000014</v>
      </c>
    </row>
    <row r="48" spans="1:34" s="247" customFormat="1" ht="32.1" hidden="1" customHeight="1" outlineLevel="1" x14ac:dyDescent="0.35">
      <c r="A48" s="1000" t="str">
        <f t="shared" si="220"/>
        <v>NETHERLANDS</v>
      </c>
      <c r="B48" s="1003" t="str">
        <f t="shared" si="221"/>
        <v xml:space="preserve"> AMAZON NL</v>
      </c>
      <c r="C48" s="321" t="s">
        <v>43</v>
      </c>
      <c r="D48" s="424">
        <f>D45/D43-1</f>
        <v>0.16501867999999997</v>
      </c>
      <c r="E48" s="425">
        <f t="shared" ref="E48:F48" si="259">E45/E43-1</f>
        <v>0.16471699000000006</v>
      </c>
      <c r="F48" s="426">
        <f t="shared" si="259"/>
        <v>0.39815599999999995</v>
      </c>
      <c r="G48" s="427">
        <f>G45/G43-1</f>
        <v>0.2315431457142858</v>
      </c>
      <c r="H48" s="428">
        <f>H45/H43-1</f>
        <v>-0.6</v>
      </c>
      <c r="I48" s="425">
        <f t="shared" ref="I48:J48" si="260">I45/I43-1</f>
        <v>0.14999999999999991</v>
      </c>
      <c r="J48" s="429">
        <f t="shared" si="260"/>
        <v>0.14999999999999991</v>
      </c>
      <c r="K48" s="430">
        <f t="shared" ref="K48:O48" si="261">K45/K43-1</f>
        <v>-7.4999999999999956E-2</v>
      </c>
      <c r="L48" s="430">
        <f t="shared" si="261"/>
        <v>6.8053468000000006E-2</v>
      </c>
      <c r="M48" s="428">
        <f t="shared" si="261"/>
        <v>0.14999999999999991</v>
      </c>
      <c r="N48" s="425">
        <f t="shared" si="261"/>
        <v>0.14999999999999991</v>
      </c>
      <c r="O48" s="429">
        <f t="shared" si="261"/>
        <v>0.14999999999999991</v>
      </c>
      <c r="P48" s="430">
        <f t="shared" ref="P48:S48" si="262">P45/P43-1</f>
        <v>0.14999999999999991</v>
      </c>
      <c r="Q48" s="428">
        <f t="shared" si="262"/>
        <v>0.14999999999999991</v>
      </c>
      <c r="R48" s="425">
        <f t="shared" si="262"/>
        <v>0.14999999999999991</v>
      </c>
      <c r="S48" s="429">
        <f t="shared" si="262"/>
        <v>0.14999999999999991</v>
      </c>
      <c r="T48" s="430">
        <f t="shared" ref="T48:V48" si="263">T45/T43-1</f>
        <v>0.14999999999999991</v>
      </c>
      <c r="U48" s="430">
        <f t="shared" si="263"/>
        <v>0.14999999999999991</v>
      </c>
      <c r="V48" s="650">
        <f t="shared" si="263"/>
        <v>0.11384711823529425</v>
      </c>
      <c r="W48" s="430">
        <f t="shared" ref="W48:AH48" si="264">W45/W43-1</f>
        <v>0.16501867999999997</v>
      </c>
      <c r="X48" s="430">
        <f t="shared" si="264"/>
        <v>0.1648980040000001</v>
      </c>
      <c r="Y48" s="430">
        <f t="shared" si="264"/>
        <v>0.2315431457142858</v>
      </c>
      <c r="Z48" s="430">
        <f t="shared" si="264"/>
        <v>1.9234257446808511E-2</v>
      </c>
      <c r="AA48" s="430">
        <f t="shared" si="264"/>
        <v>4.9246067213114753E-2</v>
      </c>
      <c r="AB48" s="430">
        <f t="shared" si="264"/>
        <v>6.8053468000000006E-2</v>
      </c>
      <c r="AC48" s="430">
        <f t="shared" si="264"/>
        <v>8.1711223333333249E-2</v>
      </c>
      <c r="AD48" s="430">
        <f t="shared" si="264"/>
        <v>9.1466762857142836E-2</v>
      </c>
      <c r="AE48" s="430">
        <f t="shared" si="264"/>
        <v>9.8783417500000192E-2</v>
      </c>
      <c r="AF48" s="430">
        <f t="shared" si="264"/>
        <v>0.10272315461538462</v>
      </c>
      <c r="AG48" s="430">
        <f t="shared" si="264"/>
        <v>0.10902673400000018</v>
      </c>
      <c r="AH48" s="1036">
        <f t="shared" si="264"/>
        <v>0.11384711823529425</v>
      </c>
    </row>
    <row r="49" spans="1:34" s="247" customFormat="1" ht="32.1" hidden="1" customHeight="1" outlineLevel="1" thickBot="1" x14ac:dyDescent="0.35">
      <c r="A49" s="1001" t="str">
        <f t="shared" si="220"/>
        <v>NETHERLANDS</v>
      </c>
      <c r="B49" s="1004" t="str">
        <f t="shared" si="221"/>
        <v xml:space="preserve"> AMAZON NL</v>
      </c>
      <c r="C49" s="261" t="s">
        <v>44</v>
      </c>
      <c r="D49" s="70">
        <f>D45/D41-1</f>
        <v>0.13906173362051089</v>
      </c>
      <c r="E49" s="80">
        <f t="shared" ref="E49:F49" si="265">E45/E41-1</f>
        <v>-1.5797549796689569E-2</v>
      </c>
      <c r="F49" s="79">
        <f t="shared" si="265"/>
        <v>0.14600414580988774</v>
      </c>
      <c r="G49" s="79">
        <f t="shared" ref="G49" si="266">G45/G41-1</f>
        <v>9.4671376207432489E-2</v>
      </c>
      <c r="H49" s="80">
        <f>H45/H41-1</f>
        <v>-0.61172524403432416</v>
      </c>
      <c r="I49" s="80">
        <f t="shared" ref="I49:J49" si="267">I45/I41-1</f>
        <v>0.44888402407829253</v>
      </c>
      <c r="J49" s="82">
        <f t="shared" si="267"/>
        <v>2.0375155312506443E-2</v>
      </c>
      <c r="K49" s="69">
        <f t="shared" ref="K49:O49" si="268">K45/K41-1</f>
        <v>-5.7394262175957445E-2</v>
      </c>
      <c r="L49" s="69">
        <f t="shared" si="268"/>
        <v>1.8757804489607066E-2</v>
      </c>
      <c r="M49" s="80">
        <f t="shared" si="268"/>
        <v>0.1592360042009906</v>
      </c>
      <c r="N49" s="80">
        <f t="shared" si="268"/>
        <v>0.10655661673515415</v>
      </c>
      <c r="O49" s="82">
        <f t="shared" si="268"/>
        <v>3.8302860087389368E-2</v>
      </c>
      <c r="P49" s="69">
        <f t="shared" ref="P49:S49" si="269">P45/P41-1</f>
        <v>9.9121903546605106E-2</v>
      </c>
      <c r="Q49" s="80">
        <f t="shared" si="269"/>
        <v>-0.46103620785000854</v>
      </c>
      <c r="R49" s="80">
        <f t="shared" si="269"/>
        <v>0.26669074333686527</v>
      </c>
      <c r="S49" s="82">
        <f t="shared" si="269"/>
        <v>0.40766884029912553</v>
      </c>
      <c r="T49" s="69">
        <f t="shared" ref="T49:V49" si="270">T45/T41-1</f>
        <v>2.9841028258332791E-2</v>
      </c>
      <c r="U49" s="69">
        <f t="shared" si="270"/>
        <v>6.1536057911390829E-2</v>
      </c>
      <c r="V49" s="793">
        <f t="shared" si="270"/>
        <v>4.3008436310884246E-2</v>
      </c>
      <c r="W49" s="69">
        <f t="shared" ref="W49:AH49" si="271">W45/W41-1</f>
        <v>0.13906173362051089</v>
      </c>
      <c r="X49" s="69">
        <f t="shared" si="271"/>
        <v>7.1626224993040832E-2</v>
      </c>
      <c r="Y49" s="69">
        <f t="shared" si="271"/>
        <v>9.4671376207432489E-2</v>
      </c>
      <c r="Z49" s="69">
        <f t="shared" si="271"/>
        <v>-7.4114501524132126E-2</v>
      </c>
      <c r="AA49" s="69">
        <f t="shared" si="271"/>
        <v>1.8351771919074888E-2</v>
      </c>
      <c r="AB49" s="69">
        <f t="shared" si="271"/>
        <v>1.8757804489607066E-2</v>
      </c>
      <c r="AC49" s="69">
        <f t="shared" si="271"/>
        <v>4.1112564592438394E-2</v>
      </c>
      <c r="AD49" s="69">
        <f t="shared" si="271"/>
        <v>5.0463754995341725E-2</v>
      </c>
      <c r="AE49" s="69">
        <f t="shared" si="271"/>
        <v>4.8856616277020093E-2</v>
      </c>
      <c r="AF49" s="69">
        <f t="shared" si="271"/>
        <v>-2.5130133717047309E-2</v>
      </c>
      <c r="AG49" s="69">
        <f t="shared" si="271"/>
        <v>6.9432910466711295E-3</v>
      </c>
      <c r="AH49" s="651">
        <f t="shared" si="271"/>
        <v>4.3008436310884246E-2</v>
      </c>
    </row>
    <row r="50" spans="1:34" ht="32.1" hidden="1" customHeight="1" outlineLevel="1" x14ac:dyDescent="0.35">
      <c r="A50" s="999" t="s">
        <v>49</v>
      </c>
      <c r="B50" s="1002" t="s">
        <v>51</v>
      </c>
      <c r="C50" s="259" t="s">
        <v>36</v>
      </c>
      <c r="D50" s="456">
        <v>45218.828999999998</v>
      </c>
      <c r="E50" s="457">
        <v>41369.868699999999</v>
      </c>
      <c r="F50" s="458">
        <v>47949.005400000002</v>
      </c>
      <c r="G50" s="459">
        <f>F50+E50+D50</f>
        <v>134537.70309999998</v>
      </c>
      <c r="H50" s="460">
        <v>70092.873699999996</v>
      </c>
      <c r="I50" s="457">
        <v>47885.4712</v>
      </c>
      <c r="J50" s="461">
        <v>85868.687600000005</v>
      </c>
      <c r="K50" s="462">
        <f>J50+I50+H50</f>
        <v>203847.0325</v>
      </c>
      <c r="L50" s="462">
        <f>K50+G50</f>
        <v>338384.73560000001</v>
      </c>
      <c r="M50" s="460">
        <v>76502.364199999996</v>
      </c>
      <c r="N50" s="457">
        <v>71187.2402</v>
      </c>
      <c r="O50" s="461">
        <v>67013.619000000006</v>
      </c>
      <c r="P50" s="462">
        <f>O50+N50+M50</f>
        <v>214703.22340000002</v>
      </c>
      <c r="Q50" s="460">
        <v>136621.6096</v>
      </c>
      <c r="R50" s="457">
        <v>161084.84340000001</v>
      </c>
      <c r="S50" s="461">
        <v>113244.99950000001</v>
      </c>
      <c r="T50" s="462">
        <f>S50+R50+Q50</f>
        <v>410951.45250000001</v>
      </c>
      <c r="U50" s="462">
        <f>T50+P50</f>
        <v>625654.67590000003</v>
      </c>
      <c r="V50" s="802">
        <f>U50+L50</f>
        <v>964039.41150000005</v>
      </c>
      <c r="W50" s="403">
        <f>D50</f>
        <v>45218.828999999998</v>
      </c>
      <c r="X50" s="403">
        <f>D50+E50</f>
        <v>86588.69769999999</v>
      </c>
      <c r="Y50" s="403">
        <f>D50+E50+F50</f>
        <v>134537.70309999998</v>
      </c>
      <c r="Z50" s="403">
        <f>D50+E50+F50+H50</f>
        <v>204630.57679999998</v>
      </c>
      <c r="AA50" s="403">
        <f>D50+E50+F50+H50+I50</f>
        <v>252516.04799999998</v>
      </c>
      <c r="AB50" s="403">
        <f t="shared" ref="AB50:AB55" si="272">D50+E50+F50+H50+I50+J50</f>
        <v>338384.73560000001</v>
      </c>
      <c r="AC50" s="403">
        <f>D50+E50+F50+H50+I50+J50+M50</f>
        <v>414887.09980000003</v>
      </c>
      <c r="AD50" s="403">
        <f>D50+E50+F50+H50+I50+J50+M50+N50</f>
        <v>486074.34</v>
      </c>
      <c r="AE50" s="403">
        <f>D50+E50+F50+H50+I50+J50+M50+N50+O50</f>
        <v>553087.95900000003</v>
      </c>
      <c r="AF50" s="403">
        <f t="shared" ref="AF50:AF55" si="273">D50+E50+F50+H50+I50+J50+M50+N50+O50+Q50</f>
        <v>689709.5686</v>
      </c>
      <c r="AG50" s="403">
        <f>D50+E50+F50+H50+I50+J50+M50+N50+O50+Q50+R50</f>
        <v>850794.41200000001</v>
      </c>
      <c r="AH50" s="1031">
        <f>D50+E50+F50+H50+I50+J50+M50+N50+O50+Q50+R50+S50</f>
        <v>964039.41150000005</v>
      </c>
    </row>
    <row r="51" spans="1:34" ht="32.1" hidden="1" customHeight="1" outlineLevel="1" x14ac:dyDescent="0.35">
      <c r="A51" s="1000" t="str">
        <f t="shared" ref="A51:A58" si="274">A50</f>
        <v>NETHERLANDS</v>
      </c>
      <c r="B51" s="1003" t="str">
        <f t="shared" ref="B51:B58" si="275">B50</f>
        <v>NEONAIL NL</v>
      </c>
      <c r="C51" s="275" t="s">
        <v>37</v>
      </c>
      <c r="D51" s="439">
        <f>D50/$B$2</f>
        <v>10516.006744186046</v>
      </c>
      <c r="E51" s="451">
        <f t="shared" ref="E51:F51" si="276">E50/$B$2</f>
        <v>9620.8996976744183</v>
      </c>
      <c r="F51" s="452">
        <f t="shared" si="276"/>
        <v>11150.931488372094</v>
      </c>
      <c r="G51" s="441">
        <f t="shared" ref="G51:G55" si="277">F51+E51+D51</f>
        <v>31287.837930232556</v>
      </c>
      <c r="H51" s="440">
        <f>H50/$B$2</f>
        <v>16300.668302325581</v>
      </c>
      <c r="I51" s="451">
        <f t="shared" ref="I51:J51" si="278">I50/$B$2</f>
        <v>11136.156093023255</v>
      </c>
      <c r="J51" s="453">
        <f t="shared" si="278"/>
        <v>19969.46223255814</v>
      </c>
      <c r="K51" s="443">
        <f t="shared" ref="K51:K55" si="279">J51+I51+H51</f>
        <v>47406.286627906979</v>
      </c>
      <c r="L51" s="443">
        <f t="shared" ref="L51:L55" si="280">K51+G51</f>
        <v>78694.124558139534</v>
      </c>
      <c r="M51" s="440">
        <f>M50/$B$2</f>
        <v>17791.247488372093</v>
      </c>
      <c r="N51" s="451">
        <f t="shared" ref="N51:O51" si="281">N50/$B$2</f>
        <v>16555.172139534883</v>
      </c>
      <c r="O51" s="453">
        <f t="shared" si="281"/>
        <v>15584.562558139536</v>
      </c>
      <c r="P51" s="443">
        <f t="shared" ref="P51:P55" si="282">O51+N51+M51</f>
        <v>49930.982186046516</v>
      </c>
      <c r="Q51" s="440">
        <f>Q50/$B$2</f>
        <v>31772.46734883721</v>
      </c>
      <c r="R51" s="451">
        <f t="shared" ref="R51:S51" si="283">R50/$B$2</f>
        <v>37461.591488372098</v>
      </c>
      <c r="S51" s="453">
        <f t="shared" si="283"/>
        <v>26336.04639534884</v>
      </c>
      <c r="T51" s="443">
        <f t="shared" ref="T51:T54" si="284">S51+R51+Q51</f>
        <v>95570.10523255814</v>
      </c>
      <c r="U51" s="443">
        <f t="shared" ref="U51:U55" si="285">T51+P51</f>
        <v>145501.08741860464</v>
      </c>
      <c r="V51" s="798">
        <f t="shared" ref="V51:V55" si="286">U51+L51</f>
        <v>224195.21197674418</v>
      </c>
      <c r="W51" s="329">
        <f t="shared" ref="W51:W55" si="287">D51</f>
        <v>10516.006744186046</v>
      </c>
      <c r="X51" s="329">
        <f t="shared" ref="X51:X55" si="288">D51+E51</f>
        <v>20136.906441860465</v>
      </c>
      <c r="Y51" s="329">
        <f>D51+E51+F51</f>
        <v>31287.837930232559</v>
      </c>
      <c r="Z51" s="329">
        <f t="shared" ref="Z51:Z55" si="289">D51+E51+F51+H51</f>
        <v>47588.506232558138</v>
      </c>
      <c r="AA51" s="329">
        <f t="shared" ref="AA51:AA55" si="290">D51+E51+F51+H51+I51</f>
        <v>58724.66232558139</v>
      </c>
      <c r="AB51" s="329">
        <f t="shared" si="272"/>
        <v>78694.124558139534</v>
      </c>
      <c r="AC51" s="329">
        <f t="shared" ref="AC51:AC55" si="291">D51+E51+F51+H51+I51+J51+M51</f>
        <v>96485.37204651162</v>
      </c>
      <c r="AD51" s="329">
        <f t="shared" ref="AD51:AD55" si="292">D51+E51+F51+H51+I51+J51+M51+N51</f>
        <v>113040.54418604651</v>
      </c>
      <c r="AE51" s="329">
        <f t="shared" ref="AE51:AE55" si="293">D51+E51+F51+H51+I51+J51+M51+N51+O51</f>
        <v>128625.10674418605</v>
      </c>
      <c r="AF51" s="329">
        <f t="shared" si="273"/>
        <v>160397.57409302326</v>
      </c>
      <c r="AG51" s="329">
        <f t="shared" ref="AG51:AG55" si="294">D51+E51+F51+H51+I51+J51+M51+N51+O51+Q51+R51</f>
        <v>197859.16558139535</v>
      </c>
      <c r="AH51" s="1032">
        <f t="shared" ref="AH51:AH55" si="295">D51+E51+F51+H51+I51+J51+M51+N51+O51+Q51+R51+S51</f>
        <v>224195.21197674421</v>
      </c>
    </row>
    <row r="52" spans="1:34" ht="32.1" hidden="1" customHeight="1" outlineLevel="1" x14ac:dyDescent="0.35">
      <c r="A52" s="1000" t="str">
        <f t="shared" si="274"/>
        <v>NETHERLANDS</v>
      </c>
      <c r="B52" s="1003" t="str">
        <f t="shared" si="275"/>
        <v>NEONAIL NL</v>
      </c>
      <c r="C52" s="322" t="s">
        <v>38</v>
      </c>
      <c r="D52" s="431">
        <v>48653.507603496822</v>
      </c>
      <c r="E52" s="432">
        <v>51570.94263460717</v>
      </c>
      <c r="F52" s="433">
        <v>60165.179248119341</v>
      </c>
      <c r="G52" s="434">
        <f t="shared" si="277"/>
        <v>160389.62948622333</v>
      </c>
      <c r="H52" s="435">
        <v>77521.13470173892</v>
      </c>
      <c r="I52" s="432">
        <v>60742.80078487342</v>
      </c>
      <c r="J52" s="436">
        <v>95692.367990615836</v>
      </c>
      <c r="K52" s="437">
        <f t="shared" si="279"/>
        <v>233956.30347722818</v>
      </c>
      <c r="L52" s="437">
        <f t="shared" si="280"/>
        <v>394345.93296345149</v>
      </c>
      <c r="M52" s="435">
        <v>96554.298671530472</v>
      </c>
      <c r="N52" s="432">
        <v>86872.716445558559</v>
      </c>
      <c r="O52" s="436">
        <v>82648.549610338057</v>
      </c>
      <c r="P52" s="437">
        <f t="shared" si="282"/>
        <v>266075.56472742709</v>
      </c>
      <c r="Q52" s="435">
        <v>90292.99496917949</v>
      </c>
      <c r="R52" s="432">
        <v>106333.89383887997</v>
      </c>
      <c r="S52" s="436">
        <v>67195.287555757342</v>
      </c>
      <c r="T52" s="437">
        <f t="shared" si="284"/>
        <v>263822.17636381683</v>
      </c>
      <c r="U52" s="437">
        <f t="shared" si="285"/>
        <v>529897.74109124392</v>
      </c>
      <c r="V52" s="652">
        <f t="shared" si="286"/>
        <v>924243.67405469541</v>
      </c>
      <c r="W52" s="342">
        <f t="shared" si="287"/>
        <v>48653.507603496822</v>
      </c>
      <c r="X52" s="342">
        <f t="shared" si="288"/>
        <v>100224.45023810399</v>
      </c>
      <c r="Y52" s="342">
        <f t="shared" ref="Y52:Y55" si="296">D52+E52+F52</f>
        <v>160389.62948622333</v>
      </c>
      <c r="Z52" s="342">
        <f t="shared" si="289"/>
        <v>237910.76418796225</v>
      </c>
      <c r="AA52" s="342">
        <f t="shared" si="290"/>
        <v>298653.56497283565</v>
      </c>
      <c r="AB52" s="342">
        <f t="shared" si="272"/>
        <v>394345.93296345149</v>
      </c>
      <c r="AC52" s="342">
        <f t="shared" si="291"/>
        <v>490900.23163498193</v>
      </c>
      <c r="AD52" s="342">
        <f t="shared" si="292"/>
        <v>577772.94808054052</v>
      </c>
      <c r="AE52" s="342">
        <f t="shared" si="293"/>
        <v>660421.49769087858</v>
      </c>
      <c r="AF52" s="342">
        <f t="shared" si="273"/>
        <v>750714.49266005808</v>
      </c>
      <c r="AG52" s="342">
        <f t="shared" si="294"/>
        <v>857048.38649893808</v>
      </c>
      <c r="AH52" s="1033">
        <f t="shared" si="295"/>
        <v>924243.67405469541</v>
      </c>
    </row>
    <row r="53" spans="1:34" ht="32.1" hidden="1" customHeight="1" outlineLevel="1" x14ac:dyDescent="0.35">
      <c r="A53" s="1000" t="str">
        <f t="shared" si="274"/>
        <v>NETHERLANDS</v>
      </c>
      <c r="B53" s="1003" t="str">
        <f t="shared" si="275"/>
        <v>NEONAIL NL</v>
      </c>
      <c r="C53" s="268" t="s">
        <v>39</v>
      </c>
      <c r="D53" s="439">
        <f>D52/$B$2</f>
        <v>11314.769210115541</v>
      </c>
      <c r="E53" s="451">
        <f t="shared" ref="E53:F53" si="297">E52/$B$2</f>
        <v>11993.242473164459</v>
      </c>
      <c r="F53" s="452">
        <f t="shared" si="297"/>
        <v>13991.902150725429</v>
      </c>
      <c r="G53" s="441">
        <f t="shared" si="277"/>
        <v>37299.913834005427</v>
      </c>
      <c r="H53" s="440">
        <f>H52/$B$2</f>
        <v>18028.170860869515</v>
      </c>
      <c r="I53" s="451">
        <f t="shared" ref="I53:J53" si="298">I52/$B$2</f>
        <v>14126.232740668238</v>
      </c>
      <c r="J53" s="453">
        <f t="shared" si="298"/>
        <v>22254.039067585079</v>
      </c>
      <c r="K53" s="443">
        <f t="shared" si="279"/>
        <v>54408.442669122829</v>
      </c>
      <c r="L53" s="443">
        <f t="shared" si="280"/>
        <v>91708.356503128249</v>
      </c>
      <c r="M53" s="440">
        <f>M52/$B$2</f>
        <v>22454.488063146622</v>
      </c>
      <c r="N53" s="451">
        <f t="shared" ref="N53:O53" si="299">N52/$B$2</f>
        <v>20202.957312920596</v>
      </c>
      <c r="O53" s="453">
        <f t="shared" si="299"/>
        <v>19220.592932636759</v>
      </c>
      <c r="P53" s="443">
        <f t="shared" si="282"/>
        <v>61878.038308703981</v>
      </c>
      <c r="Q53" s="440">
        <f>Q52/$B$2</f>
        <v>20998.370923064998</v>
      </c>
      <c r="R53" s="451">
        <f t="shared" ref="R53:S53" si="300">R52/$B$2</f>
        <v>24728.812520669762</v>
      </c>
      <c r="S53" s="453">
        <f t="shared" si="300"/>
        <v>15626.811059478452</v>
      </c>
      <c r="T53" s="443">
        <f t="shared" si="284"/>
        <v>61353.994503213209</v>
      </c>
      <c r="U53" s="443">
        <f t="shared" si="285"/>
        <v>123232.03281191719</v>
      </c>
      <c r="V53" s="798">
        <f>U53+L53</f>
        <v>214940.38931504544</v>
      </c>
      <c r="W53" s="335">
        <f t="shared" si="287"/>
        <v>11314.769210115541</v>
      </c>
      <c r="X53" s="335">
        <f t="shared" si="288"/>
        <v>23308.011683279998</v>
      </c>
      <c r="Y53" s="335">
        <f t="shared" si="296"/>
        <v>37299.913834005427</v>
      </c>
      <c r="Z53" s="335">
        <f t="shared" si="289"/>
        <v>55328.084694874939</v>
      </c>
      <c r="AA53" s="335">
        <f t="shared" si="290"/>
        <v>69454.317435543169</v>
      </c>
      <c r="AB53" s="335">
        <f t="shared" si="272"/>
        <v>91708.356503128249</v>
      </c>
      <c r="AC53" s="335">
        <f t="shared" si="291"/>
        <v>114162.84456627487</v>
      </c>
      <c r="AD53" s="335">
        <f t="shared" si="292"/>
        <v>134365.80187919547</v>
      </c>
      <c r="AE53" s="335">
        <f t="shared" si="293"/>
        <v>153586.39481183223</v>
      </c>
      <c r="AF53" s="335">
        <f t="shared" si="273"/>
        <v>174584.76573489723</v>
      </c>
      <c r="AG53" s="335">
        <f t="shared" si="294"/>
        <v>199313.578255567</v>
      </c>
      <c r="AH53" s="1034">
        <f t="shared" si="295"/>
        <v>214940.38931504544</v>
      </c>
    </row>
    <row r="54" spans="1:34" ht="32.1" hidden="1" customHeight="1" outlineLevel="1" x14ac:dyDescent="0.35">
      <c r="A54" s="1000" t="str">
        <f t="shared" si="274"/>
        <v>NETHERLANDS</v>
      </c>
      <c r="B54" s="1003" t="str">
        <f t="shared" si="275"/>
        <v>NEONAIL NL</v>
      </c>
      <c r="C54" s="323" t="s">
        <v>40</v>
      </c>
      <c r="D54" s="455">
        <f>'JANUARY ''25 PLN'!I10</f>
        <v>61662</v>
      </c>
      <c r="E54" s="446">
        <f>'FEBRUARY ''25 PLN'!P10</f>
        <v>53072.830099999999</v>
      </c>
      <c r="F54" s="447">
        <f>'MARCH ''25 PLN'!Q10</f>
        <v>78138.196400000001</v>
      </c>
      <c r="G54" s="448">
        <f t="shared" si="277"/>
        <v>192873.02650000001</v>
      </c>
      <c r="H54" s="361">
        <f>'APRIL ''25 PLN'!P10</f>
        <v>79000</v>
      </c>
      <c r="I54" s="446">
        <f>'MAY ''25 PLN'!P10</f>
        <v>70000</v>
      </c>
      <c r="J54" s="446">
        <f>'JUNE ''25 PLN'!Q10</f>
        <v>97000</v>
      </c>
      <c r="K54" s="450">
        <f t="shared" si="279"/>
        <v>246000</v>
      </c>
      <c r="L54" s="450">
        <f t="shared" si="280"/>
        <v>438873.02650000004</v>
      </c>
      <c r="M54" s="446">
        <f>'JULY ''25 PLN'!P10</f>
        <v>0</v>
      </c>
      <c r="N54" s="446">
        <f>'AUGUST ''25 PLN'!P10</f>
        <v>0</v>
      </c>
      <c r="O54" s="362">
        <f>'SEPTEMBER ''25 PLN'!P10</f>
        <v>0</v>
      </c>
      <c r="P54" s="450">
        <f t="shared" si="282"/>
        <v>0</v>
      </c>
      <c r="Q54" s="361">
        <f>'OCTOBER ''25 PLN'!P10</f>
        <v>0</v>
      </c>
      <c r="R54" s="358">
        <f>'NOVEMBER ''25 PLN'!P10</f>
        <v>0</v>
      </c>
      <c r="S54" s="362">
        <f>'DECEMBER ''25 PLN'!P10</f>
        <v>0</v>
      </c>
      <c r="T54" s="450">
        <f t="shared" si="284"/>
        <v>0</v>
      </c>
      <c r="U54" s="450">
        <f t="shared" si="285"/>
        <v>0</v>
      </c>
      <c r="V54" s="797">
        <f t="shared" si="286"/>
        <v>438873.02650000004</v>
      </c>
      <c r="W54" s="363">
        <f t="shared" si="287"/>
        <v>61662</v>
      </c>
      <c r="X54" s="363">
        <f t="shared" si="288"/>
        <v>114734.83009999999</v>
      </c>
      <c r="Y54" s="363">
        <f t="shared" si="296"/>
        <v>192873.02649999998</v>
      </c>
      <c r="Z54" s="363">
        <f t="shared" si="289"/>
        <v>271873.02649999998</v>
      </c>
      <c r="AA54" s="363">
        <f t="shared" si="290"/>
        <v>341873.02649999998</v>
      </c>
      <c r="AB54" s="363">
        <f t="shared" si="272"/>
        <v>438873.02649999998</v>
      </c>
      <c r="AC54" s="363">
        <f t="shared" si="291"/>
        <v>438873.02649999998</v>
      </c>
      <c r="AD54" s="363">
        <f t="shared" si="292"/>
        <v>438873.02649999998</v>
      </c>
      <c r="AE54" s="363">
        <f t="shared" si="293"/>
        <v>438873.02649999998</v>
      </c>
      <c r="AF54" s="363">
        <f t="shared" si="273"/>
        <v>438873.02649999998</v>
      </c>
      <c r="AG54" s="363">
        <f t="shared" si="294"/>
        <v>438873.02649999998</v>
      </c>
      <c r="AH54" s="1035">
        <f t="shared" si="295"/>
        <v>438873.02649999998</v>
      </c>
    </row>
    <row r="55" spans="1:34" ht="32.1" hidden="1" customHeight="1" outlineLevel="1" x14ac:dyDescent="0.35">
      <c r="A55" s="1000" t="str">
        <f t="shared" si="274"/>
        <v>NETHERLANDS</v>
      </c>
      <c r="B55" s="1003" t="str">
        <f t="shared" si="275"/>
        <v>NEONAIL NL</v>
      </c>
      <c r="C55" s="268" t="s">
        <v>41</v>
      </c>
      <c r="D55" s="410">
        <f>D54/$B$2</f>
        <v>14340</v>
      </c>
      <c r="E55" s="411">
        <f t="shared" ref="E55:F55" si="301">E54/$B$2</f>
        <v>12342.518627906977</v>
      </c>
      <c r="F55" s="412">
        <f t="shared" si="301"/>
        <v>18171.673581395349</v>
      </c>
      <c r="G55" s="413">
        <f t="shared" si="277"/>
        <v>44854.192209302324</v>
      </c>
      <c r="H55" s="414">
        <f>H54/$B$2</f>
        <v>18372.093023255813</v>
      </c>
      <c r="I55" s="411">
        <f t="shared" ref="I55:J55" si="302">I54/$B$2</f>
        <v>16279.069767441861</v>
      </c>
      <c r="J55" s="415">
        <f t="shared" si="302"/>
        <v>22558.139534883721</v>
      </c>
      <c r="K55" s="416">
        <f t="shared" si="279"/>
        <v>57209.30232558139</v>
      </c>
      <c r="L55" s="416">
        <f t="shared" si="280"/>
        <v>102063.49453488371</v>
      </c>
      <c r="M55" s="414">
        <f>M54/$B$2</f>
        <v>0</v>
      </c>
      <c r="N55" s="411">
        <f t="shared" ref="N55:O55" si="303">N54/$B$2</f>
        <v>0</v>
      </c>
      <c r="O55" s="415">
        <f t="shared" si="303"/>
        <v>0</v>
      </c>
      <c r="P55" s="416">
        <f t="shared" si="282"/>
        <v>0</v>
      </c>
      <c r="Q55" s="414">
        <f>Q54/$B$2</f>
        <v>0</v>
      </c>
      <c r="R55" s="411">
        <f t="shared" ref="R55:S55" si="304">R54/$B$2</f>
        <v>0</v>
      </c>
      <c r="S55" s="415">
        <f t="shared" si="304"/>
        <v>0</v>
      </c>
      <c r="T55" s="416">
        <f>S55+R55+Q55</f>
        <v>0</v>
      </c>
      <c r="U55" s="416">
        <f t="shared" si="285"/>
        <v>0</v>
      </c>
      <c r="V55" s="803">
        <f t="shared" si="286"/>
        <v>102063.49453488371</v>
      </c>
      <c r="W55" s="330">
        <f t="shared" si="287"/>
        <v>14340</v>
      </c>
      <c r="X55" s="330">
        <f t="shared" si="288"/>
        <v>26682.518627906975</v>
      </c>
      <c r="Y55" s="330">
        <f t="shared" si="296"/>
        <v>44854.192209302324</v>
      </c>
      <c r="Z55" s="330">
        <f t="shared" si="289"/>
        <v>63226.285232558133</v>
      </c>
      <c r="AA55" s="330">
        <f t="shared" si="290"/>
        <v>79505.354999999996</v>
      </c>
      <c r="AB55" s="330">
        <f t="shared" si="272"/>
        <v>102063.49453488372</v>
      </c>
      <c r="AC55" s="330">
        <f t="shared" si="291"/>
        <v>102063.49453488372</v>
      </c>
      <c r="AD55" s="330">
        <f t="shared" si="292"/>
        <v>102063.49453488372</v>
      </c>
      <c r="AE55" s="330">
        <f t="shared" si="293"/>
        <v>102063.49453488372</v>
      </c>
      <c r="AF55" s="330">
        <f t="shared" si="273"/>
        <v>102063.49453488372</v>
      </c>
      <c r="AG55" s="330">
        <f t="shared" si="294"/>
        <v>102063.49453488372</v>
      </c>
      <c r="AH55" s="1037">
        <f t="shared" si="295"/>
        <v>102063.49453488372</v>
      </c>
    </row>
    <row r="56" spans="1:34" ht="32.1" hidden="1" customHeight="1" outlineLevel="1" x14ac:dyDescent="0.35">
      <c r="A56" s="1000" t="str">
        <f t="shared" si="274"/>
        <v>NETHERLANDS</v>
      </c>
      <c r="B56" s="1003" t="str">
        <f t="shared" si="275"/>
        <v>NEONAIL NL</v>
      </c>
      <c r="C56" s="321" t="s">
        <v>42</v>
      </c>
      <c r="D56" s="417">
        <f>D54-D52</f>
        <v>13008.492396503178</v>
      </c>
      <c r="E56" s="418">
        <f t="shared" ref="E56:F56" si="305">E54-E52</f>
        <v>1501.8874653928287</v>
      </c>
      <c r="F56" s="419">
        <f t="shared" si="305"/>
        <v>17973.01715188066</v>
      </c>
      <c r="G56" s="420">
        <f t="shared" ref="G56" si="306">G54-G52</f>
        <v>32483.397013776674</v>
      </c>
      <c r="H56" s="421">
        <f>H54-H52</f>
        <v>1478.8652982610802</v>
      </c>
      <c r="I56" s="418">
        <f t="shared" ref="I56:J56" si="307">I54-I52</f>
        <v>9257.1992151265804</v>
      </c>
      <c r="J56" s="422">
        <f t="shared" si="307"/>
        <v>1307.6320093841641</v>
      </c>
      <c r="K56" s="423">
        <f t="shared" ref="K56:O56" si="308">K54-K52</f>
        <v>12043.696522771817</v>
      </c>
      <c r="L56" s="423">
        <f t="shared" si="308"/>
        <v>44527.093536548549</v>
      </c>
      <c r="M56" s="421">
        <f t="shared" si="308"/>
        <v>-96554.298671530472</v>
      </c>
      <c r="N56" s="418">
        <f t="shared" si="308"/>
        <v>-86872.716445558559</v>
      </c>
      <c r="O56" s="422">
        <f t="shared" si="308"/>
        <v>-82648.549610338057</v>
      </c>
      <c r="P56" s="423">
        <f t="shared" ref="P56:S56" si="309">P54-P52</f>
        <v>-266075.56472742709</v>
      </c>
      <c r="Q56" s="421">
        <f t="shared" si="309"/>
        <v>-90292.99496917949</v>
      </c>
      <c r="R56" s="418">
        <f t="shared" si="309"/>
        <v>-106333.89383887997</v>
      </c>
      <c r="S56" s="422">
        <f t="shared" si="309"/>
        <v>-67195.287555757342</v>
      </c>
      <c r="T56" s="423">
        <f t="shared" ref="T56:V56" si="310">T54-T52</f>
        <v>-263822.17636381683</v>
      </c>
      <c r="U56" s="423">
        <f t="shared" si="310"/>
        <v>-529897.74109124392</v>
      </c>
      <c r="V56" s="649">
        <f t="shared" si="310"/>
        <v>-485370.64755469537</v>
      </c>
      <c r="W56" s="423">
        <f t="shared" ref="W56:AH56" si="311">W54-W52</f>
        <v>13008.492396503178</v>
      </c>
      <c r="X56" s="423">
        <f t="shared" si="311"/>
        <v>14510.379861895999</v>
      </c>
      <c r="Y56" s="423">
        <f t="shared" si="311"/>
        <v>32483.397013776645</v>
      </c>
      <c r="Z56" s="423">
        <f t="shared" si="311"/>
        <v>33962.262312037725</v>
      </c>
      <c r="AA56" s="423">
        <f t="shared" si="311"/>
        <v>43219.461527164327</v>
      </c>
      <c r="AB56" s="423">
        <f t="shared" si="311"/>
        <v>44527.093536548491</v>
      </c>
      <c r="AC56" s="423">
        <f t="shared" si="311"/>
        <v>-52027.205134981952</v>
      </c>
      <c r="AD56" s="423">
        <f t="shared" si="311"/>
        <v>-138899.92158054054</v>
      </c>
      <c r="AE56" s="423">
        <f t="shared" si="311"/>
        <v>-221548.4711908786</v>
      </c>
      <c r="AF56" s="423">
        <f t="shared" si="311"/>
        <v>-311841.4661600581</v>
      </c>
      <c r="AG56" s="423">
        <f t="shared" si="311"/>
        <v>-418175.3599989381</v>
      </c>
      <c r="AH56" s="512">
        <f t="shared" si="311"/>
        <v>-485370.64755469543</v>
      </c>
    </row>
    <row r="57" spans="1:34" ht="32.1" hidden="1" customHeight="1" outlineLevel="1" x14ac:dyDescent="0.35">
      <c r="A57" s="1000" t="str">
        <f t="shared" si="274"/>
        <v>NETHERLANDS</v>
      </c>
      <c r="B57" s="1003" t="str">
        <f t="shared" si="275"/>
        <v>NEONAIL NL</v>
      </c>
      <c r="C57" s="321" t="s">
        <v>43</v>
      </c>
      <c r="D57" s="350">
        <f>D54/D52-1</f>
        <v>0.26737008362308146</v>
      </c>
      <c r="E57" s="351">
        <f t="shared" ref="E57:F57" si="312">E54/E52-1</f>
        <v>2.9122746040034064E-2</v>
      </c>
      <c r="F57" s="352">
        <f t="shared" si="312"/>
        <v>0.29872789172222847</v>
      </c>
      <c r="G57" s="353">
        <f>G54/G52-1</f>
        <v>0.20252803823932286</v>
      </c>
      <c r="H57" s="354">
        <f>H54/H52-1</f>
        <v>1.907693049064596E-2</v>
      </c>
      <c r="I57" s="351">
        <f t="shared" ref="I57:J57" si="313">I54/I52-1</f>
        <v>0.15239994033057291</v>
      </c>
      <c r="J57" s="355">
        <f t="shared" si="313"/>
        <v>1.3664956117633187E-2</v>
      </c>
      <c r="K57" s="356">
        <f t="shared" ref="K57:O57" si="314">K54/K52-1</f>
        <v>5.1478401495363313E-2</v>
      </c>
      <c r="L57" s="356">
        <f t="shared" si="314"/>
        <v>0.11291378917473294</v>
      </c>
      <c r="M57" s="354">
        <f t="shared" si="314"/>
        <v>-1</v>
      </c>
      <c r="N57" s="351">
        <f t="shared" si="314"/>
        <v>-1</v>
      </c>
      <c r="O57" s="355">
        <f t="shared" si="314"/>
        <v>-1</v>
      </c>
      <c r="P57" s="356">
        <f t="shared" ref="P57:S57" si="315">P54/P52-1</f>
        <v>-1</v>
      </c>
      <c r="Q57" s="354">
        <f t="shared" si="315"/>
        <v>-1</v>
      </c>
      <c r="R57" s="351">
        <f t="shared" si="315"/>
        <v>-1</v>
      </c>
      <c r="S57" s="355">
        <f t="shared" si="315"/>
        <v>-1</v>
      </c>
      <c r="T57" s="356">
        <f t="shared" ref="T57:V57" si="316">T54/T52-1</f>
        <v>-1</v>
      </c>
      <c r="U57" s="356">
        <f t="shared" si="316"/>
        <v>-1</v>
      </c>
      <c r="V57" s="650">
        <f t="shared" si="316"/>
        <v>-0.52515441671929897</v>
      </c>
      <c r="W57" s="430">
        <f t="shared" ref="W57:AH57" si="317">W54/W52-1</f>
        <v>0.26737008362308146</v>
      </c>
      <c r="X57" s="430">
        <f t="shared" si="317"/>
        <v>0.14477884216300096</v>
      </c>
      <c r="Y57" s="430">
        <f t="shared" si="317"/>
        <v>0.20252803823932264</v>
      </c>
      <c r="Z57" s="430">
        <f t="shared" si="317"/>
        <v>0.14275210467234567</v>
      </c>
      <c r="AA57" s="430">
        <f t="shared" si="317"/>
        <v>0.14471436673155202</v>
      </c>
      <c r="AB57" s="430">
        <f t="shared" si="317"/>
        <v>0.11291378917473294</v>
      </c>
      <c r="AC57" s="430">
        <f t="shared" si="317"/>
        <v>-0.10598325643828121</v>
      </c>
      <c r="AD57" s="430">
        <f t="shared" si="317"/>
        <v>-0.2404057200012385</v>
      </c>
      <c r="AE57" s="430">
        <f t="shared" si="317"/>
        <v>-0.33546526266257026</v>
      </c>
      <c r="AF57" s="430">
        <f t="shared" si="317"/>
        <v>-0.41539289464772267</v>
      </c>
      <c r="AG57" s="430">
        <f t="shared" si="317"/>
        <v>-0.48792503035586343</v>
      </c>
      <c r="AH57" s="1036">
        <f t="shared" si="317"/>
        <v>-0.52515441671929897</v>
      </c>
    </row>
    <row r="58" spans="1:34" ht="32.1" hidden="1" customHeight="1" outlineLevel="1" thickBot="1" x14ac:dyDescent="0.35">
      <c r="A58" s="1001" t="str">
        <f t="shared" si="274"/>
        <v>NETHERLANDS</v>
      </c>
      <c r="B58" s="1004" t="str">
        <f t="shared" si="275"/>
        <v>NEONAIL NL</v>
      </c>
      <c r="C58" s="261" t="s">
        <v>44</v>
      </c>
      <c r="D58" s="70">
        <f>D54/D50-1</f>
        <v>0.36363548910123256</v>
      </c>
      <c r="E58" s="80">
        <f t="shared" ref="E58:F58" si="318">E54/E50-1</f>
        <v>0.28288611416356746</v>
      </c>
      <c r="F58" s="79">
        <f t="shared" si="318"/>
        <v>0.62961036935293757</v>
      </c>
      <c r="G58" s="79">
        <f t="shared" ref="G58" si="319">G54/G50-1</f>
        <v>0.43359833010260473</v>
      </c>
      <c r="H58" s="80">
        <f>H54/H50-1</f>
        <v>0.12707606108607883</v>
      </c>
      <c r="I58" s="80">
        <f t="shared" ref="I58:J58" si="320">I54/I50-1</f>
        <v>0.46182126323109052</v>
      </c>
      <c r="J58" s="82">
        <f t="shared" si="320"/>
        <v>0.12963179840191241</v>
      </c>
      <c r="K58" s="69">
        <f t="shared" ref="K58:O58" si="321">K54/K50-1</f>
        <v>0.20678725112174501</v>
      </c>
      <c r="L58" s="69">
        <f t="shared" si="321"/>
        <v>0.29696460959393223</v>
      </c>
      <c r="M58" s="80">
        <f t="shared" si="321"/>
        <v>-1</v>
      </c>
      <c r="N58" s="80">
        <f t="shared" si="321"/>
        <v>-1</v>
      </c>
      <c r="O58" s="82">
        <f t="shared" si="321"/>
        <v>-1</v>
      </c>
      <c r="P58" s="69">
        <f t="shared" ref="P58:S58" si="322">P54/P50-1</f>
        <v>-1</v>
      </c>
      <c r="Q58" s="80">
        <f t="shared" si="322"/>
        <v>-1</v>
      </c>
      <c r="R58" s="80">
        <f t="shared" si="322"/>
        <v>-1</v>
      </c>
      <c r="S58" s="82">
        <f t="shared" si="322"/>
        <v>-1</v>
      </c>
      <c r="T58" s="69">
        <f t="shared" ref="T58:V58" si="323">T54/T50-1</f>
        <v>-1</v>
      </c>
      <c r="U58" s="69">
        <f t="shared" si="323"/>
        <v>-1</v>
      </c>
      <c r="V58" s="793">
        <f t="shared" si="323"/>
        <v>-0.54475613624848163</v>
      </c>
      <c r="W58" s="69">
        <f t="shared" ref="W58:AH58" si="324">W54/W50-1</f>
        <v>0.36363548910123256</v>
      </c>
      <c r="X58" s="69">
        <f t="shared" si="324"/>
        <v>0.32505549970871095</v>
      </c>
      <c r="Y58" s="69">
        <f t="shared" si="324"/>
        <v>0.43359833010260451</v>
      </c>
      <c r="Z58" s="69">
        <f t="shared" si="324"/>
        <v>0.32860411553118385</v>
      </c>
      <c r="AA58" s="69">
        <f t="shared" si="324"/>
        <v>0.35386653326682826</v>
      </c>
      <c r="AB58" s="69">
        <f t="shared" si="324"/>
        <v>0.29696460959393223</v>
      </c>
      <c r="AC58" s="69">
        <f t="shared" si="324"/>
        <v>5.7813141723525696E-2</v>
      </c>
      <c r="AD58" s="69">
        <f t="shared" si="324"/>
        <v>-9.7107190435109292E-2</v>
      </c>
      <c r="AE58" s="69">
        <f t="shared" si="324"/>
        <v>-0.20650410236104966</v>
      </c>
      <c r="AF58" s="69">
        <f t="shared" si="324"/>
        <v>-0.36368430063853985</v>
      </c>
      <c r="AG58" s="69">
        <f t="shared" si="324"/>
        <v>-0.48416089679253793</v>
      </c>
      <c r="AH58" s="651">
        <f t="shared" si="324"/>
        <v>-0.54475613624848163</v>
      </c>
    </row>
    <row r="59" spans="1:34" ht="32.1" customHeight="1" outlineLevel="1" x14ac:dyDescent="0.3">
      <c r="A59" s="999" t="s">
        <v>52</v>
      </c>
      <c r="B59" s="1002" t="s">
        <v>53</v>
      </c>
      <c r="C59" s="259" t="s">
        <v>36</v>
      </c>
      <c r="D59" s="456">
        <v>2809981.3996000001</v>
      </c>
      <c r="E59" s="457">
        <v>2173799.7179999999</v>
      </c>
      <c r="F59" s="458">
        <v>1934698.3356000001</v>
      </c>
      <c r="G59" s="459">
        <f>F59+E59+D59</f>
        <v>6918479.4532000003</v>
      </c>
      <c r="H59" s="460">
        <v>2292833.5931000002</v>
      </c>
      <c r="I59" s="457">
        <v>2436112.4556</v>
      </c>
      <c r="J59" s="461">
        <v>2468242.7735000001</v>
      </c>
      <c r="K59" s="462">
        <f>J59+I59+H59</f>
        <v>7197188.8222000003</v>
      </c>
      <c r="L59" s="462">
        <f>K59+G59</f>
        <v>14115668.275400002</v>
      </c>
      <c r="M59" s="460">
        <v>2633330.7198000001</v>
      </c>
      <c r="N59" s="457">
        <v>2204680.7291999999</v>
      </c>
      <c r="O59" s="461">
        <v>1982087.6913999999</v>
      </c>
      <c r="P59" s="462">
        <f>O59+N59+M59</f>
        <v>6820099.1403999999</v>
      </c>
      <c r="Q59" s="460">
        <v>2390713.2947999998</v>
      </c>
      <c r="R59" s="457">
        <v>3588574.6277000001</v>
      </c>
      <c r="S59" s="461">
        <v>3152194.0440000002</v>
      </c>
      <c r="T59" s="462">
        <f>S59+R59+Q59</f>
        <v>9131481.966500001</v>
      </c>
      <c r="U59" s="462">
        <f>T59+P59</f>
        <v>15951581.106900001</v>
      </c>
      <c r="V59" s="802">
        <f>U59+L59</f>
        <v>30067249.382300004</v>
      </c>
      <c r="W59" s="403">
        <f>D59</f>
        <v>2809981.3996000001</v>
      </c>
      <c r="X59" s="403">
        <f>D59+E59</f>
        <v>4983781.1175999995</v>
      </c>
      <c r="Y59" s="403">
        <f>D59+E59+F59</f>
        <v>6918479.4531999994</v>
      </c>
      <c r="Z59" s="403">
        <f>D59+E59+F59+H59</f>
        <v>9211313.0462999996</v>
      </c>
      <c r="AA59" s="403">
        <f>D59+E59+F59+H59+I59</f>
        <v>11647425.501899999</v>
      </c>
      <c r="AB59" s="403">
        <f t="shared" ref="AB59:AB64" si="325">D59+E59+F59+H59+I59+J59</f>
        <v>14115668.275399998</v>
      </c>
      <c r="AC59" s="403">
        <f>D59+E59+F59+H59+I59+J59+M59</f>
        <v>16748998.995199997</v>
      </c>
      <c r="AD59" s="403">
        <f>D59+E59+F59+H59+I59+J59+M59+N59</f>
        <v>18953679.724399999</v>
      </c>
      <c r="AE59" s="403">
        <f>D59+E59+F59+H59+I59+J59+M59+N59+O59</f>
        <v>20935767.415799998</v>
      </c>
      <c r="AF59" s="403">
        <f t="shared" ref="AF59:AF64" si="326">D59+E59+F59+H59+I59+J59+M59+N59+O59+Q59</f>
        <v>23326480.710599996</v>
      </c>
      <c r="AG59" s="403">
        <f>D59+E59+F59+H59+I59+J59+M59+N59+O59+Q59+R59</f>
        <v>26915055.338299997</v>
      </c>
      <c r="AH59" s="1031">
        <f>D59+E59+F59+H59+I59+J59+M59+N59+O59+Q59+R59+S59</f>
        <v>30067249.382299997</v>
      </c>
    </row>
    <row r="60" spans="1:34" ht="32.1" customHeight="1" outlineLevel="1" x14ac:dyDescent="0.3">
      <c r="A60" s="1000" t="str">
        <f t="shared" ref="A60:A67" si="327">A59</f>
        <v>GERMANY</v>
      </c>
      <c r="B60" s="1003" t="str">
        <f t="shared" ref="B60:B67" si="328">B59</f>
        <v xml:space="preserve">AMAZON DE </v>
      </c>
      <c r="C60" s="275" t="s">
        <v>37</v>
      </c>
      <c r="D60" s="439">
        <f>D59/$B$2</f>
        <v>653484.04641860467</v>
      </c>
      <c r="E60" s="451">
        <f t="shared" ref="E60:F60" si="329">E59/$B$2</f>
        <v>505534.81813953485</v>
      </c>
      <c r="F60" s="452">
        <f t="shared" si="329"/>
        <v>449929.84548837214</v>
      </c>
      <c r="G60" s="441">
        <f t="shared" ref="G60:G64" si="330">F60+E60+D60</f>
        <v>1608948.7100465116</v>
      </c>
      <c r="H60" s="440">
        <f>H59/$B$2</f>
        <v>533217.1146744187</v>
      </c>
      <c r="I60" s="451">
        <f t="shared" ref="I60:J60" si="331">I59/$B$2</f>
        <v>566537.78037209308</v>
      </c>
      <c r="J60" s="453">
        <f t="shared" si="331"/>
        <v>574009.94732558145</v>
      </c>
      <c r="K60" s="443">
        <f t="shared" ref="K60:K64" si="332">J60+I60+H60</f>
        <v>1673764.8423720933</v>
      </c>
      <c r="L60" s="443">
        <f t="shared" ref="L60:L64" si="333">K60+G60</f>
        <v>3282713.552418605</v>
      </c>
      <c r="M60" s="440">
        <f>M59/$B$2</f>
        <v>612402.49297674419</v>
      </c>
      <c r="N60" s="451">
        <f t="shared" ref="N60:O60" si="334">N59/$B$2</f>
        <v>512716.44865116279</v>
      </c>
      <c r="O60" s="453">
        <f t="shared" si="334"/>
        <v>460950.62590697675</v>
      </c>
      <c r="P60" s="443">
        <f t="shared" ref="P60:P64" si="335">O60+N60+M60</f>
        <v>1586069.5675348837</v>
      </c>
      <c r="Q60" s="440">
        <f>Q59/$B$2</f>
        <v>555979.83600000001</v>
      </c>
      <c r="R60" s="451">
        <f t="shared" ref="R60:S60" si="336">R59/$B$2</f>
        <v>834552.23900000006</v>
      </c>
      <c r="S60" s="453">
        <f t="shared" si="336"/>
        <v>733068.38232558151</v>
      </c>
      <c r="T60" s="443">
        <f t="shared" ref="T60:T63" si="337">S60+R60+Q60</f>
        <v>2123600.4573255815</v>
      </c>
      <c r="U60" s="443">
        <f t="shared" ref="U60:U64" si="338">T60+P60</f>
        <v>3709670.024860465</v>
      </c>
      <c r="V60" s="798">
        <f t="shared" ref="V60:V64" si="339">U60+L60</f>
        <v>6992383.5772790704</v>
      </c>
      <c r="W60" s="329">
        <f t="shared" ref="W60:W64" si="340">D60</f>
        <v>653484.04641860467</v>
      </c>
      <c r="X60" s="329">
        <f t="shared" ref="X60:X64" si="341">D60+E60</f>
        <v>1159018.8645581396</v>
      </c>
      <c r="Y60" s="329">
        <f>D60+E60+F60</f>
        <v>1608948.7100465116</v>
      </c>
      <c r="Z60" s="329">
        <f t="shared" ref="Z60:Z64" si="342">D60+E60+F60+H60</f>
        <v>2142165.8247209303</v>
      </c>
      <c r="AA60" s="329">
        <f t="shared" ref="AA60:AA64" si="343">D60+E60+F60+H60+I60</f>
        <v>2708703.6050930233</v>
      </c>
      <c r="AB60" s="329">
        <f t="shared" si="325"/>
        <v>3282713.5524186045</v>
      </c>
      <c r="AC60" s="329">
        <f t="shared" ref="AC60:AC64" si="344">D60+E60+F60+H60+I60+J60+M60</f>
        <v>3895116.0453953487</v>
      </c>
      <c r="AD60" s="329">
        <f t="shared" ref="AD60:AD64" si="345">D60+E60+F60+H60+I60+J60+M60+N60</f>
        <v>4407832.4940465111</v>
      </c>
      <c r="AE60" s="329">
        <f t="shared" ref="AE60:AE64" si="346">D60+E60+F60+H60+I60+J60+M60+N60+O60</f>
        <v>4868783.119953488</v>
      </c>
      <c r="AF60" s="329">
        <f t="shared" si="326"/>
        <v>5424762.9559534881</v>
      </c>
      <c r="AG60" s="329">
        <f t="shared" ref="AG60:AG64" si="347">D60+E60+F60+H60+I60+J60+M60+N60+O60+Q60+R60</f>
        <v>6259315.1949534882</v>
      </c>
      <c r="AH60" s="1032">
        <f t="shared" ref="AH60:AH64" si="348">D60+E60+F60+H60+I60+J60+M60+N60+O60+Q60+R60+S60</f>
        <v>6992383.5772790695</v>
      </c>
    </row>
    <row r="61" spans="1:34" ht="32.1" customHeight="1" outlineLevel="1" x14ac:dyDescent="0.3">
      <c r="A61" s="1000" t="str">
        <f t="shared" si="327"/>
        <v>GERMANY</v>
      </c>
      <c r="B61" s="1003" t="str">
        <f t="shared" si="328"/>
        <v xml:space="preserve">AMAZON DE </v>
      </c>
      <c r="C61" s="322" t="s">
        <v>38</v>
      </c>
      <c r="D61" s="431">
        <v>2519959.6890000021</v>
      </c>
      <c r="E61" s="432">
        <v>1943711.0819999976</v>
      </c>
      <c r="F61" s="433">
        <v>1620000</v>
      </c>
      <c r="G61" s="434">
        <f t="shared" si="330"/>
        <v>6083670.7709999997</v>
      </c>
      <c r="H61" s="435">
        <v>2193564.6252585002</v>
      </c>
      <c r="I61" s="432">
        <v>2168994.0402585003</v>
      </c>
      <c r="J61" s="436">
        <v>2433809.4631022247</v>
      </c>
      <c r="K61" s="437">
        <f t="shared" si="332"/>
        <v>6796368.1286192257</v>
      </c>
      <c r="L61" s="437">
        <f t="shared" si="333"/>
        <v>12880038.899619225</v>
      </c>
      <c r="M61" s="435">
        <v>2559323.366510625</v>
      </c>
      <c r="N61" s="432">
        <v>2204189.1664650007</v>
      </c>
      <c r="O61" s="436">
        <v>2492918.0225235014</v>
      </c>
      <c r="P61" s="437">
        <f t="shared" si="335"/>
        <v>7256430.5554991271</v>
      </c>
      <c r="Q61" s="435">
        <v>2518015.5</v>
      </c>
      <c r="R61" s="432">
        <v>3937500</v>
      </c>
      <c r="S61" s="436">
        <v>3520000</v>
      </c>
      <c r="T61" s="437">
        <f t="shared" si="337"/>
        <v>9975515.5</v>
      </c>
      <c r="U61" s="437">
        <f t="shared" si="338"/>
        <v>17231946.055499129</v>
      </c>
      <c r="V61" s="652">
        <f t="shared" si="339"/>
        <v>30111984.955118354</v>
      </c>
      <c r="W61" s="342">
        <f t="shared" si="340"/>
        <v>2519959.6890000021</v>
      </c>
      <c r="X61" s="342">
        <f t="shared" si="341"/>
        <v>4463670.7709999997</v>
      </c>
      <c r="Y61" s="342">
        <f t="shared" ref="Y61:Y64" si="349">D61+E61+F61</f>
        <v>6083670.7709999997</v>
      </c>
      <c r="Z61" s="342">
        <f t="shared" si="342"/>
        <v>8277235.3962584995</v>
      </c>
      <c r="AA61" s="342">
        <f t="shared" si="343"/>
        <v>10446229.436517</v>
      </c>
      <c r="AB61" s="342">
        <f t="shared" si="325"/>
        <v>12880038.899619225</v>
      </c>
      <c r="AC61" s="342">
        <f t="shared" si="344"/>
        <v>15439362.266129851</v>
      </c>
      <c r="AD61" s="342">
        <f t="shared" si="345"/>
        <v>17643551.432594851</v>
      </c>
      <c r="AE61" s="342">
        <f t="shared" si="346"/>
        <v>20136469.455118351</v>
      </c>
      <c r="AF61" s="342">
        <f t="shared" si="326"/>
        <v>22654484.955118351</v>
      </c>
      <c r="AG61" s="342">
        <f t="shared" si="347"/>
        <v>26591984.955118351</v>
      </c>
      <c r="AH61" s="1033">
        <f t="shared" si="348"/>
        <v>30111984.955118351</v>
      </c>
    </row>
    <row r="62" spans="1:34" ht="32.1" customHeight="1" outlineLevel="1" x14ac:dyDescent="0.3">
      <c r="A62" s="1000" t="str">
        <f t="shared" si="327"/>
        <v>GERMANY</v>
      </c>
      <c r="B62" s="1003" t="str">
        <f t="shared" si="328"/>
        <v xml:space="preserve">AMAZON DE </v>
      </c>
      <c r="C62" s="268" t="s">
        <v>39</v>
      </c>
      <c r="D62" s="439">
        <f>D61/$B$2</f>
        <v>586037.13697674475</v>
      </c>
      <c r="E62" s="451">
        <f t="shared" ref="E62:F62" si="350">E61/$B$2</f>
        <v>452025.83302325528</v>
      </c>
      <c r="F62" s="452">
        <f t="shared" si="350"/>
        <v>376744.18604651163</v>
      </c>
      <c r="G62" s="441">
        <f t="shared" si="330"/>
        <v>1414807.1560465116</v>
      </c>
      <c r="H62" s="440">
        <f>H61/$B$2</f>
        <v>510131.30819965125</v>
      </c>
      <c r="I62" s="451">
        <f t="shared" ref="I62:J62" si="351">I61/$B$2</f>
        <v>504417.21866476751</v>
      </c>
      <c r="J62" s="453">
        <f t="shared" si="351"/>
        <v>566002.20072144759</v>
      </c>
      <c r="K62" s="443">
        <f t="shared" si="332"/>
        <v>1580550.7275858663</v>
      </c>
      <c r="L62" s="443">
        <f t="shared" si="333"/>
        <v>2995357.8836323777</v>
      </c>
      <c r="M62" s="440">
        <f>M61/$B$2</f>
        <v>595191.48058386636</v>
      </c>
      <c r="N62" s="451">
        <f t="shared" ref="N62:O62" si="352">N61/$B$2</f>
        <v>512602.13173604669</v>
      </c>
      <c r="O62" s="453">
        <f t="shared" si="352"/>
        <v>579748.37733104685</v>
      </c>
      <c r="P62" s="443">
        <f t="shared" si="335"/>
        <v>1687541.9896509598</v>
      </c>
      <c r="Q62" s="440">
        <f>Q61/$B$2</f>
        <v>585585</v>
      </c>
      <c r="R62" s="451">
        <f t="shared" ref="R62:S62" si="353">R61/$B$2</f>
        <v>915697.6744186047</v>
      </c>
      <c r="S62" s="453">
        <f t="shared" si="353"/>
        <v>818604.65116279072</v>
      </c>
      <c r="T62" s="443">
        <f t="shared" si="337"/>
        <v>2319887.3255813955</v>
      </c>
      <c r="U62" s="443">
        <f t="shared" si="338"/>
        <v>4007429.3152323551</v>
      </c>
      <c r="V62" s="798">
        <f t="shared" si="339"/>
        <v>7002787.1988647329</v>
      </c>
      <c r="W62" s="335">
        <f t="shared" si="340"/>
        <v>586037.13697674475</v>
      </c>
      <c r="X62" s="335">
        <f t="shared" si="341"/>
        <v>1038062.97</v>
      </c>
      <c r="Y62" s="335">
        <f t="shared" si="349"/>
        <v>1414807.1560465116</v>
      </c>
      <c r="Z62" s="335">
        <f t="shared" si="342"/>
        <v>1924938.4642461629</v>
      </c>
      <c r="AA62" s="335">
        <f t="shared" si="343"/>
        <v>2429355.6829109304</v>
      </c>
      <c r="AB62" s="335">
        <f t="shared" si="325"/>
        <v>2995357.8836323777</v>
      </c>
      <c r="AC62" s="335">
        <f t="shared" si="344"/>
        <v>3590549.3642162438</v>
      </c>
      <c r="AD62" s="335">
        <f t="shared" si="345"/>
        <v>4103151.4959522905</v>
      </c>
      <c r="AE62" s="335">
        <f t="shared" si="346"/>
        <v>4682899.8732833378</v>
      </c>
      <c r="AF62" s="335">
        <f t="shared" si="326"/>
        <v>5268484.8732833378</v>
      </c>
      <c r="AG62" s="335">
        <f t="shared" si="347"/>
        <v>6184182.5477019427</v>
      </c>
      <c r="AH62" s="1034">
        <f t="shared" si="348"/>
        <v>7002787.1988647338</v>
      </c>
    </row>
    <row r="63" spans="1:34" ht="32.1" customHeight="1" outlineLevel="1" x14ac:dyDescent="0.3">
      <c r="A63" s="1000" t="str">
        <f t="shared" si="327"/>
        <v>GERMANY</v>
      </c>
      <c r="B63" s="1003" t="str">
        <f t="shared" si="328"/>
        <v xml:space="preserve">AMAZON DE </v>
      </c>
      <c r="C63" s="323" t="s">
        <v>40</v>
      </c>
      <c r="D63" s="455">
        <f>'JANUARY ''25 PLN'!I11</f>
        <v>2259095.0959999999</v>
      </c>
      <c r="E63" s="446">
        <f>'FEBRUARY ''25 PLN'!P11</f>
        <v>1750327.8642</v>
      </c>
      <c r="F63" s="447">
        <f>'MARCH ''25 PLN'!Q11</f>
        <v>2192013.7400000002</v>
      </c>
      <c r="G63" s="448">
        <f t="shared" si="330"/>
        <v>6201436.7001999998</v>
      </c>
      <c r="H63" s="361">
        <f>'APRIL ''25 PLN'!P11</f>
        <v>877425.85011960007</v>
      </c>
      <c r="I63" s="446">
        <f>'MAY ''25 PLN'!P11</f>
        <v>1952094.6362700001</v>
      </c>
      <c r="J63" s="446">
        <f>'JUNE ''25 PLN'!Q11</f>
        <v>2190428.5167891001</v>
      </c>
      <c r="K63" s="450">
        <f t="shared" si="332"/>
        <v>5019949.0031787008</v>
      </c>
      <c r="L63" s="450">
        <f t="shared" si="333"/>
        <v>11221385.7033787</v>
      </c>
      <c r="M63" s="446">
        <f>'JULY ''25 PLN'!P11</f>
        <v>2303391.0298491004</v>
      </c>
      <c r="N63" s="446">
        <f>'AUGUST ''25 PLN'!P11</f>
        <v>1983770.2498499998</v>
      </c>
      <c r="O63" s="362">
        <f>'SEPTEMBER ''25 PLN'!P11</f>
        <v>2243626.2202491001</v>
      </c>
      <c r="P63" s="450">
        <f t="shared" si="335"/>
        <v>6530787.4999481998</v>
      </c>
      <c r="Q63" s="361">
        <f>'OCTOBER ''25 PLN'!P11</f>
        <v>2266213.9499991001</v>
      </c>
      <c r="R63" s="358">
        <f>'NOVEMBER ''25 PLN'!P11</f>
        <v>3543749.9999982002</v>
      </c>
      <c r="S63" s="362">
        <f>'DECEMBER ''25 PLN'!P11</f>
        <v>3167999.9999991003</v>
      </c>
      <c r="T63" s="450">
        <f t="shared" si="337"/>
        <v>8977963.9499964006</v>
      </c>
      <c r="U63" s="450">
        <f t="shared" si="338"/>
        <v>15508751.4499446</v>
      </c>
      <c r="V63" s="797">
        <f t="shared" si="339"/>
        <v>26730137.1533233</v>
      </c>
      <c r="W63" s="363">
        <f t="shared" si="340"/>
        <v>2259095.0959999999</v>
      </c>
      <c r="X63" s="363">
        <f t="shared" si="341"/>
        <v>4009422.9601999996</v>
      </c>
      <c r="Y63" s="363">
        <f t="shared" si="349"/>
        <v>6201436.7001999998</v>
      </c>
      <c r="Z63" s="363">
        <f t="shared" si="342"/>
        <v>7078862.5503195999</v>
      </c>
      <c r="AA63" s="363">
        <f t="shared" si="343"/>
        <v>9030957.1865896005</v>
      </c>
      <c r="AB63" s="363">
        <f t="shared" si="325"/>
        <v>11221385.7033787</v>
      </c>
      <c r="AC63" s="363">
        <f t="shared" si="344"/>
        <v>13524776.733227801</v>
      </c>
      <c r="AD63" s="363">
        <f t="shared" si="345"/>
        <v>15508546.9830778</v>
      </c>
      <c r="AE63" s="363">
        <f t="shared" si="346"/>
        <v>17752173.2033269</v>
      </c>
      <c r="AF63" s="363">
        <f t="shared" si="326"/>
        <v>20018387.153326001</v>
      </c>
      <c r="AG63" s="363">
        <f t="shared" si="347"/>
        <v>23562137.153324202</v>
      </c>
      <c r="AH63" s="1035">
        <f t="shared" si="348"/>
        <v>26730137.1533233</v>
      </c>
    </row>
    <row r="64" spans="1:34" ht="32.1" customHeight="1" outlineLevel="1" x14ac:dyDescent="0.3">
      <c r="A64" s="1000" t="str">
        <f t="shared" si="327"/>
        <v>GERMANY</v>
      </c>
      <c r="B64" s="1003" t="str">
        <f t="shared" si="328"/>
        <v xml:space="preserve">AMAZON DE </v>
      </c>
      <c r="C64" s="268" t="s">
        <v>41</v>
      </c>
      <c r="D64" s="439">
        <f>D63/$B$2</f>
        <v>525370.95255813957</v>
      </c>
      <c r="E64" s="451">
        <f t="shared" ref="E64:F64" si="354">E63/$B$2</f>
        <v>407052.99167441862</v>
      </c>
      <c r="F64" s="452">
        <f t="shared" si="354"/>
        <v>509770.6372093024</v>
      </c>
      <c r="G64" s="441">
        <f t="shared" si="330"/>
        <v>1442194.5814418606</v>
      </c>
      <c r="H64" s="440">
        <f>H63/$B$2</f>
        <v>204052.52328362793</v>
      </c>
      <c r="I64" s="451">
        <f t="shared" ref="I64:J64" si="355">I63/$B$2</f>
        <v>453975.49680697679</v>
      </c>
      <c r="J64" s="453">
        <f t="shared" si="355"/>
        <v>509401.98064862797</v>
      </c>
      <c r="K64" s="443">
        <f t="shared" si="332"/>
        <v>1167430.0007392326</v>
      </c>
      <c r="L64" s="443">
        <f t="shared" si="333"/>
        <v>2609624.5821810933</v>
      </c>
      <c r="M64" s="440">
        <f>M63/$B$2</f>
        <v>535672.33252304664</v>
      </c>
      <c r="N64" s="451">
        <f t="shared" ref="N64:O64" si="356">N63/$B$2</f>
        <v>461341.91856976744</v>
      </c>
      <c r="O64" s="453">
        <f t="shared" si="356"/>
        <v>521773.53959281399</v>
      </c>
      <c r="P64" s="443">
        <f t="shared" si="335"/>
        <v>1518787.7906856281</v>
      </c>
      <c r="Q64" s="440">
        <f>Q63/$B$2</f>
        <v>527026.49999979069</v>
      </c>
      <c r="R64" s="451">
        <f t="shared" ref="R64:S64" si="357">R63/$B$2</f>
        <v>824127.90697632567</v>
      </c>
      <c r="S64" s="453">
        <f t="shared" si="357"/>
        <v>736744.18604630243</v>
      </c>
      <c r="T64" s="443">
        <f>S64+R64+Q64</f>
        <v>2087898.5930224189</v>
      </c>
      <c r="U64" s="443">
        <f t="shared" si="338"/>
        <v>3606686.3837080467</v>
      </c>
      <c r="V64" s="798">
        <f t="shared" si="339"/>
        <v>6216310.96588914</v>
      </c>
      <c r="W64" s="330">
        <f t="shared" si="340"/>
        <v>525370.95255813957</v>
      </c>
      <c r="X64" s="330">
        <f t="shared" si="341"/>
        <v>932423.94423255813</v>
      </c>
      <c r="Y64" s="330">
        <f t="shared" si="349"/>
        <v>1442194.5814418606</v>
      </c>
      <c r="Z64" s="330">
        <f t="shared" si="342"/>
        <v>1646247.1047254885</v>
      </c>
      <c r="AA64" s="330">
        <f t="shared" si="343"/>
        <v>2100222.6015324653</v>
      </c>
      <c r="AB64" s="330">
        <f t="shared" si="325"/>
        <v>2609624.5821810933</v>
      </c>
      <c r="AC64" s="330">
        <f t="shared" si="344"/>
        <v>3145296.9147041398</v>
      </c>
      <c r="AD64" s="330">
        <f t="shared" si="345"/>
        <v>3606638.8332739072</v>
      </c>
      <c r="AE64" s="330">
        <f t="shared" si="346"/>
        <v>4128412.3728667214</v>
      </c>
      <c r="AF64" s="330">
        <f t="shared" si="326"/>
        <v>4655438.8728665123</v>
      </c>
      <c r="AG64" s="330">
        <f t="shared" si="347"/>
        <v>5479566.7798428377</v>
      </c>
      <c r="AH64" s="1037">
        <f t="shared" si="348"/>
        <v>6216310.96588914</v>
      </c>
    </row>
    <row r="65" spans="1:34" ht="32.1" customHeight="1" outlineLevel="1" x14ac:dyDescent="0.3">
      <c r="A65" s="1000" t="str">
        <f t="shared" si="327"/>
        <v>GERMANY</v>
      </c>
      <c r="B65" s="1003" t="str">
        <f t="shared" si="328"/>
        <v xml:space="preserve">AMAZON DE </v>
      </c>
      <c r="C65" s="321" t="s">
        <v>42</v>
      </c>
      <c r="D65" s="417">
        <f>D63-D61</f>
        <v>-260864.59300000221</v>
      </c>
      <c r="E65" s="418">
        <f t="shared" ref="E65:G65" si="358">E63-E61</f>
        <v>-193383.21779999766</v>
      </c>
      <c r="F65" s="419">
        <f t="shared" si="358"/>
        <v>572013.74000000022</v>
      </c>
      <c r="G65" s="420">
        <f t="shared" si="358"/>
        <v>117765.92920000013</v>
      </c>
      <c r="H65" s="421">
        <f>H63-H61</f>
        <v>-1316138.7751389001</v>
      </c>
      <c r="I65" s="418">
        <f t="shared" ref="I65:V65" si="359">I63-I61</f>
        <v>-216899.40398850013</v>
      </c>
      <c r="J65" s="422">
        <f t="shared" si="359"/>
        <v>-243380.94631312462</v>
      </c>
      <c r="K65" s="423">
        <f t="shared" si="359"/>
        <v>-1776419.1254405249</v>
      </c>
      <c r="L65" s="423">
        <f t="shared" si="359"/>
        <v>-1658653.1962405257</v>
      </c>
      <c r="M65" s="421">
        <f t="shared" si="359"/>
        <v>-255932.33666152461</v>
      </c>
      <c r="N65" s="418">
        <f t="shared" si="359"/>
        <v>-220418.91661500093</v>
      </c>
      <c r="O65" s="422">
        <f t="shared" si="359"/>
        <v>-249291.8022744013</v>
      </c>
      <c r="P65" s="423">
        <f t="shared" si="359"/>
        <v>-725643.0555509273</v>
      </c>
      <c r="Q65" s="421">
        <f t="shared" si="359"/>
        <v>-251801.55000089994</v>
      </c>
      <c r="R65" s="418">
        <f t="shared" si="359"/>
        <v>-393750.00000179978</v>
      </c>
      <c r="S65" s="422">
        <f t="shared" si="359"/>
        <v>-352000.00000089966</v>
      </c>
      <c r="T65" s="423">
        <f t="shared" si="359"/>
        <v>-997551.55000359938</v>
      </c>
      <c r="U65" s="423">
        <f t="shared" si="359"/>
        <v>-1723194.6055545285</v>
      </c>
      <c r="V65" s="649">
        <f t="shared" si="359"/>
        <v>-3381847.8017950542</v>
      </c>
      <c r="W65" s="423">
        <f t="shared" ref="W65:AH65" si="360">W63-W61</f>
        <v>-260864.59300000221</v>
      </c>
      <c r="X65" s="423">
        <f t="shared" si="360"/>
        <v>-454247.81080000009</v>
      </c>
      <c r="Y65" s="423">
        <f t="shared" si="360"/>
        <v>117765.92920000013</v>
      </c>
      <c r="Z65" s="423">
        <f t="shared" si="360"/>
        <v>-1198372.8459388996</v>
      </c>
      <c r="AA65" s="423">
        <f t="shared" si="360"/>
        <v>-1415272.2499273997</v>
      </c>
      <c r="AB65" s="423">
        <f t="shared" si="360"/>
        <v>-1658653.1962405257</v>
      </c>
      <c r="AC65" s="423">
        <f t="shared" si="360"/>
        <v>-1914585.5329020508</v>
      </c>
      <c r="AD65" s="423">
        <f t="shared" si="360"/>
        <v>-2135004.4495170508</v>
      </c>
      <c r="AE65" s="423">
        <f t="shared" si="360"/>
        <v>-2384296.2517914511</v>
      </c>
      <c r="AF65" s="423">
        <f t="shared" si="360"/>
        <v>-2636097.8017923497</v>
      </c>
      <c r="AG65" s="423">
        <f t="shared" si="360"/>
        <v>-3029847.801794149</v>
      </c>
      <c r="AH65" s="512">
        <f t="shared" si="360"/>
        <v>-3381847.8017950505</v>
      </c>
    </row>
    <row r="66" spans="1:34" ht="32.1" customHeight="1" outlineLevel="1" x14ac:dyDescent="0.3">
      <c r="A66" s="1000" t="str">
        <f t="shared" si="327"/>
        <v>GERMANY</v>
      </c>
      <c r="B66" s="1003" t="str">
        <f t="shared" si="328"/>
        <v xml:space="preserve">AMAZON DE </v>
      </c>
      <c r="C66" s="321" t="s">
        <v>43</v>
      </c>
      <c r="D66" s="424">
        <f>D63/D61-1</f>
        <v>-0.10351935157483461</v>
      </c>
      <c r="E66" s="425">
        <f t="shared" ref="E66" si="361">E63/E61-1</f>
        <v>-9.9491750389679501E-2</v>
      </c>
      <c r="F66" s="426">
        <f>F63/F61-1</f>
        <v>0.3530949012345681</v>
      </c>
      <c r="G66" s="427">
        <f>G63/G61-1</f>
        <v>1.9357709125446654E-2</v>
      </c>
      <c r="H66" s="428">
        <f>H63/H61-1</f>
        <v>-0.59999999999261477</v>
      </c>
      <c r="I66" s="425">
        <f t="shared" ref="I66:V66" si="362">I63/I61-1</f>
        <v>-9.9999999982780086E-2</v>
      </c>
      <c r="J66" s="429">
        <f t="shared" si="362"/>
        <v>-0.10000000000119247</v>
      </c>
      <c r="K66" s="430">
        <f t="shared" si="362"/>
        <v>-0.26137770818506689</v>
      </c>
      <c r="L66" s="430">
        <f t="shared" si="362"/>
        <v>-0.1287770331415351</v>
      </c>
      <c r="M66" s="428">
        <f t="shared" si="362"/>
        <v>-0.10000000000408782</v>
      </c>
      <c r="N66" s="425">
        <f t="shared" si="362"/>
        <v>-9.9999999985709409E-2</v>
      </c>
      <c r="O66" s="429">
        <f t="shared" si="362"/>
        <v>-0.10000000000884557</v>
      </c>
      <c r="P66" s="430">
        <f t="shared" si="362"/>
        <v>-0.10000000000013987</v>
      </c>
      <c r="Q66" s="428">
        <f t="shared" si="362"/>
        <v>-0.10000000000035736</v>
      </c>
      <c r="R66" s="425">
        <f t="shared" si="362"/>
        <v>-0.10000000000045706</v>
      </c>
      <c r="S66" s="429">
        <f t="shared" si="362"/>
        <v>-0.10000000000025555</v>
      </c>
      <c r="T66" s="430">
        <f t="shared" si="362"/>
        <v>-0.1000000000003608</v>
      </c>
      <c r="U66" s="430">
        <f t="shared" si="362"/>
        <v>-0.10000000000026787</v>
      </c>
      <c r="V66" s="650">
        <f t="shared" si="362"/>
        <v>-0.11230902933950282</v>
      </c>
      <c r="W66" s="430">
        <f t="shared" ref="W66:AH66" si="363">W63/W61-1</f>
        <v>-0.10351935157483461</v>
      </c>
      <c r="X66" s="430">
        <f t="shared" si="363"/>
        <v>-0.10176552754544543</v>
      </c>
      <c r="Y66" s="430">
        <f t="shared" si="363"/>
        <v>1.9357709125446654E-2</v>
      </c>
      <c r="Z66" s="430">
        <f t="shared" si="363"/>
        <v>-0.14477936032610494</v>
      </c>
      <c r="AA66" s="430">
        <f t="shared" si="363"/>
        <v>-0.13548163560145599</v>
      </c>
      <c r="AB66" s="430">
        <f t="shared" si="363"/>
        <v>-0.1287770331415351</v>
      </c>
      <c r="AC66" s="430">
        <f t="shared" si="363"/>
        <v>-0.1240067756621126</v>
      </c>
      <c r="AD66" s="430">
        <f t="shared" si="363"/>
        <v>-0.12100763600081244</v>
      </c>
      <c r="AE66" s="430">
        <f t="shared" si="363"/>
        <v>-0.11840686656147681</v>
      </c>
      <c r="AF66" s="430">
        <f t="shared" si="363"/>
        <v>-0.11636096812683328</v>
      </c>
      <c r="AG66" s="430">
        <f t="shared" si="363"/>
        <v>-0.11393838432549852</v>
      </c>
      <c r="AH66" s="1036">
        <f t="shared" si="363"/>
        <v>-0.11230902933950271</v>
      </c>
    </row>
    <row r="67" spans="1:34" ht="32.1" customHeight="1" outlineLevel="1" thickBot="1" x14ac:dyDescent="0.35">
      <c r="A67" s="1001" t="str">
        <f t="shared" si="327"/>
        <v>GERMANY</v>
      </c>
      <c r="B67" s="1004" t="str">
        <f t="shared" si="328"/>
        <v xml:space="preserve">AMAZON DE </v>
      </c>
      <c r="C67" s="261" t="s">
        <v>44</v>
      </c>
      <c r="D67" s="70">
        <f>D63/D59-1</f>
        <v>-0.19604624560092054</v>
      </c>
      <c r="E67" s="80">
        <f t="shared" ref="E67:G67" si="364">E63/E59-1</f>
        <v>-0.19480720799320661</v>
      </c>
      <c r="F67" s="79">
        <f t="shared" si="364"/>
        <v>0.13300027175564821</v>
      </c>
      <c r="G67" s="79">
        <f t="shared" si="364"/>
        <v>-0.1036416683536362</v>
      </c>
      <c r="H67" s="80">
        <f>H63/H59-1</f>
        <v>-0.61731812864217228</v>
      </c>
      <c r="I67" s="80">
        <f t="shared" ref="I67:V67" si="365">I63/I59-1</f>
        <v>-0.19868451401632403</v>
      </c>
      <c r="J67" s="82">
        <f t="shared" si="365"/>
        <v>-0.11255548266711046</v>
      </c>
      <c r="K67" s="69">
        <f t="shared" si="365"/>
        <v>-0.30251253271353962</v>
      </c>
      <c r="L67" s="69">
        <f t="shared" si="365"/>
        <v>-0.20504042143476098</v>
      </c>
      <c r="M67" s="80">
        <f t="shared" si="365"/>
        <v>-0.12529367749750719</v>
      </c>
      <c r="N67" s="80">
        <f t="shared" si="365"/>
        <v>-0.1002006668920995</v>
      </c>
      <c r="O67" s="82">
        <f t="shared" si="365"/>
        <v>0.13195103828346211</v>
      </c>
      <c r="P67" s="69">
        <f t="shared" si="365"/>
        <v>-4.2420444995881934E-2</v>
      </c>
      <c r="Q67" s="80">
        <f t="shared" si="365"/>
        <v>-5.2076233930557936E-2</v>
      </c>
      <c r="R67" s="80">
        <f t="shared" si="365"/>
        <v>-1.2490928112738997E-2</v>
      </c>
      <c r="S67" s="82">
        <f t="shared" si="365"/>
        <v>5.014271259469405E-3</v>
      </c>
      <c r="T67" s="69">
        <f t="shared" si="365"/>
        <v>-1.6811949809111049E-2</v>
      </c>
      <c r="U67" s="69">
        <f t="shared" si="365"/>
        <v>-2.7760862950685805E-2</v>
      </c>
      <c r="V67" s="793">
        <f t="shared" si="365"/>
        <v>-0.11098827786159904</v>
      </c>
      <c r="W67" s="69">
        <f t="shared" ref="W67:AH67" si="366">W63/W59-1</f>
        <v>-0.19604624560092054</v>
      </c>
      <c r="X67" s="69">
        <f t="shared" si="366"/>
        <v>-0.19550580862371703</v>
      </c>
      <c r="Y67" s="69">
        <f t="shared" si="366"/>
        <v>-0.10364166835363608</v>
      </c>
      <c r="Z67" s="69">
        <f t="shared" si="366"/>
        <v>-0.23150342250467348</v>
      </c>
      <c r="AA67" s="69">
        <f t="shared" si="366"/>
        <v>-0.22463919729588178</v>
      </c>
      <c r="AB67" s="69">
        <f t="shared" si="366"/>
        <v>-0.20504042143476076</v>
      </c>
      <c r="AC67" s="69">
        <f t="shared" si="366"/>
        <v>-0.19250238553935128</v>
      </c>
      <c r="AD67" s="69">
        <f t="shared" si="366"/>
        <v>-0.18176590463787945</v>
      </c>
      <c r="AE67" s="69">
        <f t="shared" si="366"/>
        <v>-0.15206484430422518</v>
      </c>
      <c r="AF67" s="69">
        <f t="shared" si="366"/>
        <v>-0.1418170875545206</v>
      </c>
      <c r="AG67" s="69">
        <f t="shared" si="366"/>
        <v>-0.1245740773270716</v>
      </c>
      <c r="AH67" s="651">
        <f t="shared" si="366"/>
        <v>-0.11098827786159882</v>
      </c>
    </row>
    <row r="68" spans="1:34" ht="32.1" customHeight="1" outlineLevel="1" x14ac:dyDescent="0.3">
      <c r="A68" s="999" t="s">
        <v>52</v>
      </c>
      <c r="B68" s="1002" t="s">
        <v>54</v>
      </c>
      <c r="C68" s="259" t="s">
        <v>36</v>
      </c>
      <c r="D68" s="456">
        <v>3009868.5912000001</v>
      </c>
      <c r="E68" s="457">
        <v>2847474.2741</v>
      </c>
      <c r="F68" s="458">
        <v>3370447.5115</v>
      </c>
      <c r="G68" s="459">
        <f>F68+E68+D68</f>
        <v>9227790.3768000007</v>
      </c>
      <c r="H68" s="460">
        <v>3053660.2722999998</v>
      </c>
      <c r="I68" s="457">
        <v>3246760.3412000001</v>
      </c>
      <c r="J68" s="461">
        <v>3106276.4334999998</v>
      </c>
      <c r="K68" s="462">
        <f>J68+I68+H68</f>
        <v>9406697.0470000003</v>
      </c>
      <c r="L68" s="462">
        <f>K68+G68</f>
        <v>18634487.423799999</v>
      </c>
      <c r="M68" s="460">
        <v>3969633.3587000002</v>
      </c>
      <c r="N68" s="457">
        <v>2617230.7592000002</v>
      </c>
      <c r="O68" s="461">
        <v>2841966.9676000001</v>
      </c>
      <c r="P68" s="462">
        <f>O68+N68+M68</f>
        <v>9428831.0855</v>
      </c>
      <c r="Q68" s="460">
        <v>2640284.1464999998</v>
      </c>
      <c r="R68" s="457">
        <v>5758588.7939999998</v>
      </c>
      <c r="S68" s="461">
        <v>5386892.3903999999</v>
      </c>
      <c r="T68" s="462">
        <f>S68+R68+Q68</f>
        <v>13785765.330899999</v>
      </c>
      <c r="U68" s="462">
        <f>T68+P68</f>
        <v>23214596.4164</v>
      </c>
      <c r="V68" s="802">
        <f>U68+L68</f>
        <v>41849083.8402</v>
      </c>
      <c r="W68" s="403">
        <f>D68</f>
        <v>3009868.5912000001</v>
      </c>
      <c r="X68" s="403">
        <f>D68+E68</f>
        <v>5857342.8652999997</v>
      </c>
      <c r="Y68" s="403">
        <f>D68+E68+F68</f>
        <v>9227790.3768000007</v>
      </c>
      <c r="Z68" s="403">
        <f>D68+E68+F68+H68</f>
        <v>12281450.6491</v>
      </c>
      <c r="AA68" s="403">
        <f>D68+E68+F68+H68+I68</f>
        <v>15528210.9903</v>
      </c>
      <c r="AB68" s="403">
        <f t="shared" ref="AB68:AB73" si="367">D68+E68+F68+H68+I68+J68</f>
        <v>18634487.423799999</v>
      </c>
      <c r="AC68" s="403">
        <f>D68+E68+F68+H68+I68+J68+M68</f>
        <v>22604120.782499999</v>
      </c>
      <c r="AD68" s="403">
        <f>D68+E68+F68+H68+I68+J68+M68+N68</f>
        <v>25221351.541699998</v>
      </c>
      <c r="AE68" s="403">
        <f>D68+E68+F68+H68+I68+J68+M68+N68+O68</f>
        <v>28063318.509299997</v>
      </c>
      <c r="AF68" s="403">
        <f t="shared" ref="AF68:AF73" si="368">D68+E68+F68+H68+I68+J68+M68+N68+O68+Q68</f>
        <v>30703602.655799996</v>
      </c>
      <c r="AG68" s="403">
        <f>D68+E68+F68+H68+I68+J68+M68+N68+O68+Q68+R68</f>
        <v>36462191.4498</v>
      </c>
      <c r="AH68" s="1031">
        <f>D68+E68+F68+H68+I68+J68+M68+N68+O68+Q68+R68+S68</f>
        <v>41849083.8402</v>
      </c>
    </row>
    <row r="69" spans="1:34" ht="32.1" customHeight="1" outlineLevel="1" x14ac:dyDescent="0.3">
      <c r="A69" s="1000" t="str">
        <f t="shared" ref="A69:A76" si="369">A68</f>
        <v>GERMANY</v>
      </c>
      <c r="B69" s="1003" t="str">
        <f t="shared" ref="B69:B76" si="370">B68</f>
        <v xml:space="preserve">NEONAIL DE </v>
      </c>
      <c r="C69" s="275" t="s">
        <v>37</v>
      </c>
      <c r="D69" s="439">
        <f>D68/$B$2</f>
        <v>699969.43981395359</v>
      </c>
      <c r="E69" s="451">
        <f t="shared" ref="E69:F69" si="371">E68/$B$2</f>
        <v>662203.31955813954</v>
      </c>
      <c r="F69" s="452">
        <f t="shared" si="371"/>
        <v>783825.00267441862</v>
      </c>
      <c r="G69" s="441">
        <f t="shared" ref="G69:G73" si="372">F69+E69+D69</f>
        <v>2145997.7620465118</v>
      </c>
      <c r="H69" s="440">
        <f>H68/$B$2</f>
        <v>710153.55169767444</v>
      </c>
      <c r="I69" s="451">
        <f t="shared" ref="I69:J69" si="373">I68/$B$2</f>
        <v>755060.54446511634</v>
      </c>
      <c r="J69" s="453">
        <f t="shared" si="373"/>
        <v>722389.86825581396</v>
      </c>
      <c r="K69" s="443">
        <f t="shared" ref="K69:K73" si="374">J69+I69+H69</f>
        <v>2187603.964418605</v>
      </c>
      <c r="L69" s="443">
        <f t="shared" ref="L69:L73" si="375">K69+G69</f>
        <v>4333601.7264651172</v>
      </c>
      <c r="M69" s="440">
        <f>M68/$B$2</f>
        <v>923170.54853488377</v>
      </c>
      <c r="N69" s="451">
        <f t="shared" ref="N69:O69" si="376">N68/$B$2</f>
        <v>608658.31609302328</v>
      </c>
      <c r="O69" s="453">
        <f t="shared" si="376"/>
        <v>660922.55060465122</v>
      </c>
      <c r="P69" s="443">
        <f t="shared" ref="P69:P73" si="377">O69+N69+M69</f>
        <v>2192751.4152325583</v>
      </c>
      <c r="Q69" s="440">
        <f>Q68/$B$2</f>
        <v>614019.56895348837</v>
      </c>
      <c r="R69" s="451">
        <f t="shared" ref="R69:S69" si="378">R68/$B$2</f>
        <v>1339206.6962790699</v>
      </c>
      <c r="S69" s="453">
        <f t="shared" si="378"/>
        <v>1252765.6721860466</v>
      </c>
      <c r="T69" s="443">
        <f t="shared" ref="T69:T72" si="379">S69+R69+Q69</f>
        <v>3205991.9374186047</v>
      </c>
      <c r="U69" s="443">
        <f t="shared" ref="U69:U73" si="380">T69+P69</f>
        <v>5398743.352651163</v>
      </c>
      <c r="V69" s="798">
        <f t="shared" ref="V69:V73" si="381">U69+L69</f>
        <v>9732345.0791162811</v>
      </c>
      <c r="W69" s="329">
        <f t="shared" ref="W69:W73" si="382">D69</f>
        <v>699969.43981395359</v>
      </c>
      <c r="X69" s="329">
        <f t="shared" ref="X69:X73" si="383">D69+E69</f>
        <v>1362172.7593720932</v>
      </c>
      <c r="Y69" s="329">
        <f>D69+E69+F69</f>
        <v>2145997.7620465118</v>
      </c>
      <c r="Z69" s="329">
        <f t="shared" ref="Z69:Z73" si="384">D69+E69+F69+H69</f>
        <v>2856151.3137441864</v>
      </c>
      <c r="AA69" s="329">
        <f t="shared" ref="AA69:AA73" si="385">D69+E69+F69+H69+I69</f>
        <v>3611211.8582093026</v>
      </c>
      <c r="AB69" s="329">
        <f t="shared" si="367"/>
        <v>4333601.7264651163</v>
      </c>
      <c r="AC69" s="329">
        <f t="shared" ref="AC69:AC73" si="386">D69+E69+F69+H69+I69+J69+M69</f>
        <v>5256772.2750000004</v>
      </c>
      <c r="AD69" s="329">
        <f t="shared" ref="AD69:AD73" si="387">D69+E69+F69+H69+I69+J69+M69+N69</f>
        <v>5865430.5910930233</v>
      </c>
      <c r="AE69" s="329">
        <f t="shared" ref="AE69:AE73" si="388">D69+E69+F69+H69+I69+J69+M69+N69+O69</f>
        <v>6526353.141697675</v>
      </c>
      <c r="AF69" s="329">
        <f t="shared" si="368"/>
        <v>7140372.710651163</v>
      </c>
      <c r="AG69" s="329">
        <f t="shared" ref="AG69:AG73" si="389">D69+E69+F69+H69+I69+J69+M69+N69+O69+Q69+R69</f>
        <v>8479579.4069302324</v>
      </c>
      <c r="AH69" s="1032">
        <f t="shared" ref="AH69:AH73" si="390">D69+E69+F69+H69+I69+J69+M69+N69+O69+Q69+R69+S69</f>
        <v>9732345.0791162793</v>
      </c>
    </row>
    <row r="70" spans="1:34" ht="32.1" customHeight="1" outlineLevel="1" x14ac:dyDescent="0.3">
      <c r="A70" s="1000" t="str">
        <f t="shared" si="369"/>
        <v>GERMANY</v>
      </c>
      <c r="B70" s="1003" t="str">
        <f t="shared" si="370"/>
        <v xml:space="preserve">NEONAIL DE </v>
      </c>
      <c r="C70" s="322" t="s">
        <v>38</v>
      </c>
      <c r="D70" s="431">
        <v>2552456.6907733562</v>
      </c>
      <c r="E70" s="432">
        <v>2591683.2989635984</v>
      </c>
      <c r="F70" s="433">
        <v>3065288.5962489545</v>
      </c>
      <c r="G70" s="434">
        <f t="shared" si="372"/>
        <v>8209428.5859859101</v>
      </c>
      <c r="H70" s="435">
        <v>2771170.311437225</v>
      </c>
      <c r="I70" s="432">
        <v>2976344.5574766244</v>
      </c>
      <c r="J70" s="436">
        <v>2833599.9746276047</v>
      </c>
      <c r="K70" s="437">
        <f t="shared" si="374"/>
        <v>8581114.8435414545</v>
      </c>
      <c r="L70" s="437">
        <f t="shared" si="375"/>
        <v>16790543.429527365</v>
      </c>
      <c r="M70" s="435">
        <v>3466821.7831705264</v>
      </c>
      <c r="N70" s="432">
        <v>2369717.1198683917</v>
      </c>
      <c r="O70" s="436">
        <v>3374835.0744900061</v>
      </c>
      <c r="P70" s="437">
        <f t="shared" si="377"/>
        <v>9211373.9775289241</v>
      </c>
      <c r="Q70" s="435">
        <v>2544994.4432452479</v>
      </c>
      <c r="R70" s="432">
        <v>5679823.6496372661</v>
      </c>
      <c r="S70" s="436">
        <v>2848531.468039291</v>
      </c>
      <c r="T70" s="437">
        <f t="shared" si="379"/>
        <v>11073349.560921803</v>
      </c>
      <c r="U70" s="437">
        <f t="shared" si="380"/>
        <v>20284723.538450725</v>
      </c>
      <c r="V70" s="652">
        <f t="shared" si="381"/>
        <v>37075266.96797809</v>
      </c>
      <c r="W70" s="342">
        <f t="shared" si="382"/>
        <v>2552456.6907733562</v>
      </c>
      <c r="X70" s="342">
        <f t="shared" si="383"/>
        <v>5144139.9897369547</v>
      </c>
      <c r="Y70" s="342">
        <f t="shared" ref="Y70:Y73" si="391">D70+E70+F70</f>
        <v>8209428.5859859092</v>
      </c>
      <c r="Z70" s="342">
        <f t="shared" si="384"/>
        <v>10980598.897423133</v>
      </c>
      <c r="AA70" s="342">
        <f t="shared" si="385"/>
        <v>13956943.454899758</v>
      </c>
      <c r="AB70" s="342">
        <f t="shared" si="367"/>
        <v>16790543.429527365</v>
      </c>
      <c r="AC70" s="342">
        <f t="shared" si="386"/>
        <v>20257365.21269789</v>
      </c>
      <c r="AD70" s="342">
        <f t="shared" si="387"/>
        <v>22627082.33256628</v>
      </c>
      <c r="AE70" s="342">
        <f t="shared" si="388"/>
        <v>26001917.407056287</v>
      </c>
      <c r="AF70" s="342">
        <f t="shared" si="368"/>
        <v>28546911.850301534</v>
      </c>
      <c r="AG70" s="342">
        <f t="shared" si="389"/>
        <v>34226735.499938801</v>
      </c>
      <c r="AH70" s="1033">
        <f t="shared" si="390"/>
        <v>37075266.96797809</v>
      </c>
    </row>
    <row r="71" spans="1:34" ht="32.1" customHeight="1" outlineLevel="1" x14ac:dyDescent="0.3">
      <c r="A71" s="1000" t="str">
        <f t="shared" si="369"/>
        <v>GERMANY</v>
      </c>
      <c r="B71" s="1003" t="str">
        <f t="shared" si="370"/>
        <v xml:space="preserve">NEONAIL DE </v>
      </c>
      <c r="C71" s="268" t="s">
        <v>39</v>
      </c>
      <c r="D71" s="439">
        <f>D70/$B$2</f>
        <v>593594.57924961776</v>
      </c>
      <c r="E71" s="451">
        <f t="shared" ref="E71:F71" si="392">E70/$B$2</f>
        <v>602717.04627060436</v>
      </c>
      <c r="F71" s="452">
        <f t="shared" si="392"/>
        <v>712857.81308115227</v>
      </c>
      <c r="G71" s="441">
        <f t="shared" si="372"/>
        <v>1909169.4386013742</v>
      </c>
      <c r="H71" s="440">
        <f>H70/$B$2</f>
        <v>644458.2119621454</v>
      </c>
      <c r="I71" s="451">
        <f t="shared" ref="I71:J71" si="393">I70/$B$2</f>
        <v>692173.15290154063</v>
      </c>
      <c r="J71" s="453">
        <f t="shared" si="393"/>
        <v>658976.7382854895</v>
      </c>
      <c r="K71" s="443">
        <f t="shared" si="374"/>
        <v>1995608.1031491756</v>
      </c>
      <c r="L71" s="443">
        <f t="shared" si="375"/>
        <v>3904777.5417505498</v>
      </c>
      <c r="M71" s="440">
        <f>M70/$B$2</f>
        <v>806237.62399314565</v>
      </c>
      <c r="N71" s="451">
        <f t="shared" ref="N71:O71" si="394">N70/$B$2</f>
        <v>551097.00462055625</v>
      </c>
      <c r="O71" s="453">
        <f t="shared" si="394"/>
        <v>784845.36616046657</v>
      </c>
      <c r="P71" s="443">
        <f t="shared" si="377"/>
        <v>2142179.9947741684</v>
      </c>
      <c r="Q71" s="440">
        <f>Q70/$B$2</f>
        <v>591859.17284773209</v>
      </c>
      <c r="R71" s="451">
        <f t="shared" ref="R71:S71" si="395">R70/$B$2</f>
        <v>1320889.2208458758</v>
      </c>
      <c r="S71" s="453">
        <f t="shared" si="395"/>
        <v>662449.17861378868</v>
      </c>
      <c r="T71" s="443">
        <f t="shared" si="379"/>
        <v>2575197.5723073967</v>
      </c>
      <c r="U71" s="443">
        <f t="shared" si="380"/>
        <v>4717377.567081565</v>
      </c>
      <c r="V71" s="798">
        <f t="shared" si="381"/>
        <v>8622155.1088321153</v>
      </c>
      <c r="W71" s="335">
        <f t="shared" si="382"/>
        <v>593594.57924961776</v>
      </c>
      <c r="X71" s="335">
        <f t="shared" si="383"/>
        <v>1196311.6255202221</v>
      </c>
      <c r="Y71" s="335">
        <f t="shared" si="391"/>
        <v>1909169.4386013744</v>
      </c>
      <c r="Z71" s="335">
        <f t="shared" si="384"/>
        <v>2553627.6505635199</v>
      </c>
      <c r="AA71" s="335">
        <f t="shared" si="385"/>
        <v>3245800.8034650604</v>
      </c>
      <c r="AB71" s="335">
        <f t="shared" si="367"/>
        <v>3904777.5417505498</v>
      </c>
      <c r="AC71" s="335">
        <f t="shared" si="386"/>
        <v>4711015.1657436956</v>
      </c>
      <c r="AD71" s="335">
        <f t="shared" si="387"/>
        <v>5262112.1703642514</v>
      </c>
      <c r="AE71" s="335">
        <f t="shared" si="388"/>
        <v>6046957.5365247177</v>
      </c>
      <c r="AF71" s="335">
        <f t="shared" si="368"/>
        <v>6638816.7093724497</v>
      </c>
      <c r="AG71" s="335">
        <f t="shared" si="389"/>
        <v>7959705.9302183259</v>
      </c>
      <c r="AH71" s="1034">
        <f t="shared" si="390"/>
        <v>8622155.1088321153</v>
      </c>
    </row>
    <row r="72" spans="1:34" ht="32.1" customHeight="1" outlineLevel="1" x14ac:dyDescent="0.3">
      <c r="A72" s="1000" t="str">
        <f t="shared" si="369"/>
        <v>GERMANY</v>
      </c>
      <c r="B72" s="1003" t="str">
        <f t="shared" si="370"/>
        <v xml:space="preserve">NEONAIL DE </v>
      </c>
      <c r="C72" s="323" t="s">
        <v>40</v>
      </c>
      <c r="D72" s="455">
        <f>'JANUARY ''25 PLN'!I12</f>
        <v>2934003.9752000002</v>
      </c>
      <c r="E72" s="446">
        <f>'FEBRUARY ''25 PLN'!P12</f>
        <v>2142802.2374999998</v>
      </c>
      <c r="F72" s="447">
        <f>'MARCH ''25 PLN'!Q12</f>
        <v>2596406.7620000001</v>
      </c>
      <c r="G72" s="448">
        <f t="shared" si="372"/>
        <v>7673212.9747000001</v>
      </c>
      <c r="H72" s="361">
        <f>'APRIL ''25 PLN'!P12</f>
        <v>3150000</v>
      </c>
      <c r="I72" s="446">
        <f>'MAY ''25 PLN'!P12</f>
        <v>3100000</v>
      </c>
      <c r="J72" s="446">
        <f>'JUNE ''25 PLN'!Q12</f>
        <v>2950000</v>
      </c>
      <c r="K72" s="450">
        <f t="shared" si="374"/>
        <v>9200000</v>
      </c>
      <c r="L72" s="450">
        <f t="shared" si="375"/>
        <v>16873212.9747</v>
      </c>
      <c r="M72" s="446">
        <f>'JULY ''25 PLN'!P12</f>
        <v>0</v>
      </c>
      <c r="N72" s="446">
        <f>'AUGUST ''25 PLN'!P12</f>
        <v>0</v>
      </c>
      <c r="O72" s="362">
        <f>'SEPTEMBER ''25 PLN'!P12</f>
        <v>0</v>
      </c>
      <c r="P72" s="450">
        <f t="shared" si="377"/>
        <v>0</v>
      </c>
      <c r="Q72" s="361">
        <f>'OCTOBER ''25 PLN'!P12</f>
        <v>0</v>
      </c>
      <c r="R72" s="358">
        <f>'NOVEMBER ''25 PLN'!P12</f>
        <v>0</v>
      </c>
      <c r="S72" s="362">
        <f>'DECEMBER ''25 PLN'!P12</f>
        <v>0</v>
      </c>
      <c r="T72" s="450">
        <f t="shared" si="379"/>
        <v>0</v>
      </c>
      <c r="U72" s="450">
        <f t="shared" si="380"/>
        <v>0</v>
      </c>
      <c r="V72" s="797">
        <f t="shared" si="381"/>
        <v>16873212.9747</v>
      </c>
      <c r="W72" s="363">
        <f t="shared" si="382"/>
        <v>2934003.9752000002</v>
      </c>
      <c r="X72" s="363">
        <f t="shared" si="383"/>
        <v>5076806.2127</v>
      </c>
      <c r="Y72" s="363">
        <f t="shared" si="391"/>
        <v>7673212.9747000001</v>
      </c>
      <c r="Z72" s="363">
        <f t="shared" si="384"/>
        <v>10823212.9747</v>
      </c>
      <c r="AA72" s="363">
        <f t="shared" si="385"/>
        <v>13923212.9747</v>
      </c>
      <c r="AB72" s="363">
        <f t="shared" si="367"/>
        <v>16873212.9747</v>
      </c>
      <c r="AC72" s="363">
        <f t="shared" si="386"/>
        <v>16873212.9747</v>
      </c>
      <c r="AD72" s="363">
        <f t="shared" si="387"/>
        <v>16873212.9747</v>
      </c>
      <c r="AE72" s="363">
        <f t="shared" si="388"/>
        <v>16873212.9747</v>
      </c>
      <c r="AF72" s="363">
        <f t="shared" si="368"/>
        <v>16873212.9747</v>
      </c>
      <c r="AG72" s="363">
        <f t="shared" si="389"/>
        <v>16873212.9747</v>
      </c>
      <c r="AH72" s="1035">
        <f t="shared" si="390"/>
        <v>16873212.9747</v>
      </c>
    </row>
    <row r="73" spans="1:34" ht="32.1" customHeight="1" outlineLevel="1" x14ac:dyDescent="0.3">
      <c r="A73" s="1000" t="str">
        <f t="shared" si="369"/>
        <v>GERMANY</v>
      </c>
      <c r="B73" s="1003" t="str">
        <f t="shared" si="370"/>
        <v xml:space="preserve">NEONAIL DE </v>
      </c>
      <c r="C73" s="268" t="s">
        <v>41</v>
      </c>
      <c r="D73" s="439">
        <f>D72/$B$2</f>
        <v>682326.50586046523</v>
      </c>
      <c r="E73" s="451">
        <f t="shared" ref="E73:F73" si="396">E72/$B$2</f>
        <v>498326.10174418602</v>
      </c>
      <c r="F73" s="452">
        <f t="shared" si="396"/>
        <v>603815.52604651172</v>
      </c>
      <c r="G73" s="441">
        <f t="shared" si="372"/>
        <v>1784468.133651163</v>
      </c>
      <c r="H73" s="440">
        <f>H72/$B$2</f>
        <v>732558.13953488378</v>
      </c>
      <c r="I73" s="451">
        <f t="shared" ref="I73:J73" si="397">I72/$B$2</f>
        <v>720930.2325581396</v>
      </c>
      <c r="J73" s="453">
        <f t="shared" si="397"/>
        <v>686046.51162790705</v>
      </c>
      <c r="K73" s="443">
        <f t="shared" si="374"/>
        <v>2139534.8837209302</v>
      </c>
      <c r="L73" s="443">
        <f t="shared" si="375"/>
        <v>3924003.0173720932</v>
      </c>
      <c r="M73" s="440">
        <f>M72/$B$2</f>
        <v>0</v>
      </c>
      <c r="N73" s="451">
        <f t="shared" ref="N73:O73" si="398">N72/$B$2</f>
        <v>0</v>
      </c>
      <c r="O73" s="453">
        <f t="shared" si="398"/>
        <v>0</v>
      </c>
      <c r="P73" s="443">
        <f t="shared" si="377"/>
        <v>0</v>
      </c>
      <c r="Q73" s="440">
        <f>Q72/$B$2</f>
        <v>0</v>
      </c>
      <c r="R73" s="451">
        <f t="shared" ref="R73:S73" si="399">R72/$B$2</f>
        <v>0</v>
      </c>
      <c r="S73" s="453">
        <f t="shared" si="399"/>
        <v>0</v>
      </c>
      <c r="T73" s="443">
        <f>S73+R73+Q73</f>
        <v>0</v>
      </c>
      <c r="U73" s="443">
        <f t="shared" si="380"/>
        <v>0</v>
      </c>
      <c r="V73" s="798">
        <f t="shared" si="381"/>
        <v>3924003.0173720932</v>
      </c>
      <c r="W73" s="330">
        <f t="shared" si="382"/>
        <v>682326.50586046523</v>
      </c>
      <c r="X73" s="330">
        <f t="shared" si="383"/>
        <v>1180652.6076046512</v>
      </c>
      <c r="Y73" s="330">
        <f t="shared" si="391"/>
        <v>1784468.133651163</v>
      </c>
      <c r="Z73" s="330">
        <f t="shared" si="384"/>
        <v>2517026.2731860466</v>
      </c>
      <c r="AA73" s="330">
        <f t="shared" si="385"/>
        <v>3237956.5057441862</v>
      </c>
      <c r="AB73" s="330">
        <f t="shared" si="367"/>
        <v>3924003.0173720932</v>
      </c>
      <c r="AC73" s="330">
        <f t="shared" si="386"/>
        <v>3924003.0173720932</v>
      </c>
      <c r="AD73" s="330">
        <f t="shared" si="387"/>
        <v>3924003.0173720932</v>
      </c>
      <c r="AE73" s="330">
        <f t="shared" si="388"/>
        <v>3924003.0173720932</v>
      </c>
      <c r="AF73" s="330">
        <f t="shared" si="368"/>
        <v>3924003.0173720932</v>
      </c>
      <c r="AG73" s="330">
        <f t="shared" si="389"/>
        <v>3924003.0173720932</v>
      </c>
      <c r="AH73" s="1037">
        <f t="shared" si="390"/>
        <v>3924003.0173720932</v>
      </c>
    </row>
    <row r="74" spans="1:34" ht="32.1" customHeight="1" outlineLevel="1" x14ac:dyDescent="0.3">
      <c r="A74" s="1000" t="str">
        <f t="shared" si="369"/>
        <v>GERMANY</v>
      </c>
      <c r="B74" s="1003" t="str">
        <f t="shared" si="370"/>
        <v xml:space="preserve">NEONAIL DE </v>
      </c>
      <c r="C74" s="321" t="s">
        <v>42</v>
      </c>
      <c r="D74" s="417">
        <f>D72-D70</f>
        <v>381547.28442664398</v>
      </c>
      <c r="E74" s="418">
        <f t="shared" ref="E74:G74" si="400">E72-E70</f>
        <v>-448881.06146359863</v>
      </c>
      <c r="F74" s="419">
        <f t="shared" si="400"/>
        <v>-468881.83424895443</v>
      </c>
      <c r="G74" s="420">
        <f t="shared" si="400"/>
        <v>-536215.61128591001</v>
      </c>
      <c r="H74" s="421">
        <f>H72-H70</f>
        <v>378829.68856277503</v>
      </c>
      <c r="I74" s="418">
        <f t="shared" ref="I74:V74" si="401">I72-I70</f>
        <v>123655.44252337562</v>
      </c>
      <c r="J74" s="422">
        <f t="shared" si="401"/>
        <v>116400.02537239529</v>
      </c>
      <c r="K74" s="423">
        <f t="shared" si="401"/>
        <v>618885.15645854548</v>
      </c>
      <c r="L74" s="423">
        <f t="shared" si="401"/>
        <v>82669.545172635466</v>
      </c>
      <c r="M74" s="421">
        <f t="shared" si="401"/>
        <v>-3466821.7831705264</v>
      </c>
      <c r="N74" s="418">
        <f t="shared" si="401"/>
        <v>-2369717.1198683917</v>
      </c>
      <c r="O74" s="422">
        <f t="shared" si="401"/>
        <v>-3374835.0744900061</v>
      </c>
      <c r="P74" s="423">
        <f t="shared" si="401"/>
        <v>-9211373.9775289241</v>
      </c>
      <c r="Q74" s="421">
        <f t="shared" si="401"/>
        <v>-2544994.4432452479</v>
      </c>
      <c r="R74" s="418">
        <f t="shared" si="401"/>
        <v>-5679823.6496372661</v>
      </c>
      <c r="S74" s="422">
        <f t="shared" si="401"/>
        <v>-2848531.468039291</v>
      </c>
      <c r="T74" s="423">
        <f t="shared" si="401"/>
        <v>-11073349.560921803</v>
      </c>
      <c r="U74" s="423">
        <f t="shared" si="401"/>
        <v>-20284723.538450725</v>
      </c>
      <c r="V74" s="649">
        <f t="shared" si="401"/>
        <v>-20202053.99327809</v>
      </c>
      <c r="W74" s="423">
        <f t="shared" ref="W74:AH74" si="402">W72-W70</f>
        <v>381547.28442664398</v>
      </c>
      <c r="X74" s="423">
        <f t="shared" si="402"/>
        <v>-67333.777036954649</v>
      </c>
      <c r="Y74" s="423">
        <f t="shared" si="402"/>
        <v>-536215.61128590908</v>
      </c>
      <c r="Z74" s="423">
        <f t="shared" si="402"/>
        <v>-157385.92272313312</v>
      </c>
      <c r="AA74" s="423">
        <f t="shared" si="402"/>
        <v>-33730.480199757963</v>
      </c>
      <c r="AB74" s="423">
        <f t="shared" si="402"/>
        <v>82669.545172635466</v>
      </c>
      <c r="AC74" s="423">
        <f t="shared" si="402"/>
        <v>-3384152.2379978895</v>
      </c>
      <c r="AD74" s="423">
        <f t="shared" si="402"/>
        <v>-5753869.3578662798</v>
      </c>
      <c r="AE74" s="423">
        <f t="shared" si="402"/>
        <v>-9128704.4323562868</v>
      </c>
      <c r="AF74" s="423">
        <f t="shared" si="402"/>
        <v>-11673698.875601534</v>
      </c>
      <c r="AG74" s="423">
        <f t="shared" si="402"/>
        <v>-17353522.525238801</v>
      </c>
      <c r="AH74" s="512">
        <f t="shared" si="402"/>
        <v>-20202053.99327809</v>
      </c>
    </row>
    <row r="75" spans="1:34" ht="32.1" customHeight="1" outlineLevel="1" x14ac:dyDescent="0.3">
      <c r="A75" s="1000" t="str">
        <f t="shared" si="369"/>
        <v>GERMANY</v>
      </c>
      <c r="B75" s="1003" t="str">
        <f t="shared" si="370"/>
        <v xml:space="preserve">NEONAIL DE </v>
      </c>
      <c r="C75" s="321" t="s">
        <v>43</v>
      </c>
      <c r="D75" s="350">
        <f>D72/D70-1</f>
        <v>0.1494823735132762</v>
      </c>
      <c r="E75" s="351">
        <f t="shared" ref="E75:F75" si="403">E72/E70-1</f>
        <v>-0.17320058420838069</v>
      </c>
      <c r="F75" s="352">
        <f t="shared" si="403"/>
        <v>-0.15296498829595784</v>
      </c>
      <c r="G75" s="353">
        <f>G72/G70-1</f>
        <v>-6.5317044380076461E-2</v>
      </c>
      <c r="H75" s="354">
        <f>H72/H70-1</f>
        <v>0.13670386370670262</v>
      </c>
      <c r="I75" s="351">
        <f t="shared" ref="I75:V75" si="404">I72/I70-1</f>
        <v>4.1546077792892433E-2</v>
      </c>
      <c r="J75" s="355">
        <f t="shared" si="404"/>
        <v>4.107849605260272E-2</v>
      </c>
      <c r="K75" s="356">
        <f t="shared" si="404"/>
        <v>7.2121765964284545E-2</v>
      </c>
      <c r="L75" s="356">
        <f t="shared" si="404"/>
        <v>4.9235776983402868E-3</v>
      </c>
      <c r="M75" s="354">
        <f t="shared" si="404"/>
        <v>-1</v>
      </c>
      <c r="N75" s="351">
        <f t="shared" si="404"/>
        <v>-1</v>
      </c>
      <c r="O75" s="355">
        <f t="shared" si="404"/>
        <v>-1</v>
      </c>
      <c r="P75" s="356">
        <f t="shared" si="404"/>
        <v>-1</v>
      </c>
      <c r="Q75" s="354">
        <f t="shared" si="404"/>
        <v>-1</v>
      </c>
      <c r="R75" s="351">
        <f t="shared" si="404"/>
        <v>-1</v>
      </c>
      <c r="S75" s="355">
        <f t="shared" si="404"/>
        <v>-1</v>
      </c>
      <c r="T75" s="356">
        <f t="shared" si="404"/>
        <v>-1</v>
      </c>
      <c r="U75" s="356">
        <f t="shared" si="404"/>
        <v>-1</v>
      </c>
      <c r="V75" s="650">
        <f t="shared" si="404"/>
        <v>-0.54489301481568853</v>
      </c>
      <c r="W75" s="430">
        <f t="shared" ref="W75:AH75" si="405">W72/W70-1</f>
        <v>0.1494823735132762</v>
      </c>
      <c r="X75" s="430">
        <f t="shared" si="405"/>
        <v>-1.3089413812861217E-2</v>
      </c>
      <c r="Y75" s="430">
        <f t="shared" si="405"/>
        <v>-6.531704438007635E-2</v>
      </c>
      <c r="Z75" s="430">
        <f t="shared" si="405"/>
        <v>-1.4333090953724481E-2</v>
      </c>
      <c r="AA75" s="430">
        <f t="shared" si="405"/>
        <v>-2.4167526585425758E-3</v>
      </c>
      <c r="AB75" s="430">
        <f t="shared" si="405"/>
        <v>4.9235776983402868E-3</v>
      </c>
      <c r="AC75" s="430">
        <f t="shared" si="405"/>
        <v>-0.16705786771700237</v>
      </c>
      <c r="AD75" s="430">
        <f t="shared" si="405"/>
        <v>-0.25429126359720533</v>
      </c>
      <c r="AE75" s="430">
        <f t="shared" si="405"/>
        <v>-0.35107812587232423</v>
      </c>
      <c r="AF75" s="430">
        <f t="shared" si="405"/>
        <v>-0.40893035775000042</v>
      </c>
      <c r="AG75" s="430">
        <f t="shared" si="405"/>
        <v>-0.50701658430935748</v>
      </c>
      <c r="AH75" s="1036">
        <f t="shared" si="405"/>
        <v>-0.54489301481568853</v>
      </c>
    </row>
    <row r="76" spans="1:34" ht="32.1" customHeight="1" outlineLevel="1" thickBot="1" x14ac:dyDescent="0.35">
      <c r="A76" s="1001" t="str">
        <f t="shared" si="369"/>
        <v>GERMANY</v>
      </c>
      <c r="B76" s="1004" t="str">
        <f t="shared" si="370"/>
        <v xml:space="preserve">NEONAIL DE </v>
      </c>
      <c r="C76" s="261" t="s">
        <v>44</v>
      </c>
      <c r="D76" s="70">
        <f>D72/D68-1</f>
        <v>-2.5205291759848425E-2</v>
      </c>
      <c r="E76" s="80">
        <f t="shared" ref="E76:G76" si="406">E72/E68-1</f>
        <v>-0.24747266130182177</v>
      </c>
      <c r="F76" s="79">
        <f t="shared" si="406"/>
        <v>-0.22965518580513866</v>
      </c>
      <c r="G76" s="79">
        <f t="shared" si="406"/>
        <v>-0.16846691771503963</v>
      </c>
      <c r="H76" s="80">
        <f>H72/H68-1</f>
        <v>3.1548934429250552E-2</v>
      </c>
      <c r="I76" s="80">
        <f t="shared" ref="I76:V76" si="407">I72/I68-1</f>
        <v>-4.5202086318991364E-2</v>
      </c>
      <c r="J76" s="82">
        <f t="shared" si="407"/>
        <v>-5.0309892517812815E-2</v>
      </c>
      <c r="K76" s="69">
        <f t="shared" si="407"/>
        <v>-2.1973392569915928E-2</v>
      </c>
      <c r="L76" s="69">
        <f t="shared" si="407"/>
        <v>-9.4516924938353619E-2</v>
      </c>
      <c r="M76" s="80">
        <f t="shared" si="407"/>
        <v>-1</v>
      </c>
      <c r="N76" s="80">
        <f t="shared" si="407"/>
        <v>-1</v>
      </c>
      <c r="O76" s="82">
        <f t="shared" si="407"/>
        <v>-1</v>
      </c>
      <c r="P76" s="69">
        <f t="shared" si="407"/>
        <v>-1</v>
      </c>
      <c r="Q76" s="80">
        <f t="shared" si="407"/>
        <v>-1</v>
      </c>
      <c r="R76" s="80">
        <f t="shared" si="407"/>
        <v>-1</v>
      </c>
      <c r="S76" s="82">
        <f t="shared" si="407"/>
        <v>-1</v>
      </c>
      <c r="T76" s="69">
        <f t="shared" si="407"/>
        <v>-1</v>
      </c>
      <c r="U76" s="69">
        <f t="shared" si="407"/>
        <v>-1</v>
      </c>
      <c r="V76" s="793">
        <f t="shared" si="407"/>
        <v>-0.59680806779115958</v>
      </c>
      <c r="W76" s="69">
        <f t="shared" ref="W76:AH76" si="408">W72/W68-1</f>
        <v>-2.5205291759848425E-2</v>
      </c>
      <c r="X76" s="69">
        <f t="shared" si="408"/>
        <v>-0.1332578048698575</v>
      </c>
      <c r="Y76" s="69">
        <f t="shared" si="408"/>
        <v>-0.16846691771503963</v>
      </c>
      <c r="Z76" s="69">
        <f t="shared" si="408"/>
        <v>-0.11873497000184263</v>
      </c>
      <c r="AA76" s="69">
        <f t="shared" si="408"/>
        <v>-0.10336013701788271</v>
      </c>
      <c r="AB76" s="69">
        <f t="shared" si="408"/>
        <v>-9.4516924938353619E-2</v>
      </c>
      <c r="AC76" s="69">
        <f t="shared" si="408"/>
        <v>-0.2535337632878355</v>
      </c>
      <c r="AD76" s="69">
        <f t="shared" si="408"/>
        <v>-0.33099489348132327</v>
      </c>
      <c r="AE76" s="69">
        <f t="shared" si="408"/>
        <v>-0.39874491432264758</v>
      </c>
      <c r="AF76" s="69">
        <f t="shared" si="408"/>
        <v>-0.45044843226198394</v>
      </c>
      <c r="AG76" s="69">
        <f t="shared" si="408"/>
        <v>-0.53724084308178488</v>
      </c>
      <c r="AH76" s="651">
        <f t="shared" si="408"/>
        <v>-0.59680806779115958</v>
      </c>
    </row>
    <row r="77" spans="1:34" ht="32.1" customHeight="1" outlineLevel="1" x14ac:dyDescent="0.3">
      <c r="A77" s="999" t="s">
        <v>52</v>
      </c>
      <c r="B77" s="1002" t="s">
        <v>55</v>
      </c>
      <c r="C77" s="259" t="s">
        <v>36</v>
      </c>
      <c r="D77" s="456">
        <v>41415.2549</v>
      </c>
      <c r="E77" s="457">
        <v>26771.784</v>
      </c>
      <c r="F77" s="458">
        <v>34608.444100000001</v>
      </c>
      <c r="G77" s="459">
        <f>F77+E77+D77</f>
        <v>102795.48300000001</v>
      </c>
      <c r="H77" s="460">
        <v>32036.972600000001</v>
      </c>
      <c r="I77" s="457">
        <v>20702.6499</v>
      </c>
      <c r="J77" s="461">
        <v>15044.081200000001</v>
      </c>
      <c r="K77" s="462">
        <f>J77+I77+H77</f>
        <v>67783.703700000013</v>
      </c>
      <c r="L77" s="462">
        <f>K77+G77</f>
        <v>170579.18670000002</v>
      </c>
      <c r="M77" s="460">
        <v>20082.3413</v>
      </c>
      <c r="N77" s="457">
        <v>12491.930700000001</v>
      </c>
      <c r="O77" s="461">
        <v>9941.1209999999992</v>
      </c>
      <c r="P77" s="462">
        <f>O77+N77+M77</f>
        <v>42515.392999999996</v>
      </c>
      <c r="Q77" s="460">
        <v>9586.3410999999996</v>
      </c>
      <c r="R77" s="457">
        <v>10039.7898</v>
      </c>
      <c r="S77" s="461">
        <v>11378.2909</v>
      </c>
      <c r="T77" s="462">
        <f>S77+R77+Q77</f>
        <v>31004.421799999996</v>
      </c>
      <c r="U77" s="462">
        <f>T77+P77</f>
        <v>73519.814799999993</v>
      </c>
      <c r="V77" s="802">
        <f>U77+L77</f>
        <v>244099.00150000001</v>
      </c>
      <c r="W77" s="403">
        <f>D77</f>
        <v>41415.2549</v>
      </c>
      <c r="X77" s="403">
        <f>D77+E77</f>
        <v>68187.0389</v>
      </c>
      <c r="Y77" s="403">
        <f>D77+E77+F77</f>
        <v>102795.48300000001</v>
      </c>
      <c r="Z77" s="403">
        <f>D77+E77+F77+H77</f>
        <v>134832.45560000002</v>
      </c>
      <c r="AA77" s="403">
        <f>D77+E77+F77+H77+I77</f>
        <v>155535.10550000001</v>
      </c>
      <c r="AB77" s="403">
        <f t="shared" ref="AB77:AB82" si="409">D77+E77+F77+H77+I77+J77</f>
        <v>170579.18670000002</v>
      </c>
      <c r="AC77" s="403">
        <f>D77+E77+F77+H77+I77+J77+M77</f>
        <v>190661.52800000002</v>
      </c>
      <c r="AD77" s="403">
        <f>D77+E77+F77+H77+I77+J77+M77+N77</f>
        <v>203153.45870000002</v>
      </c>
      <c r="AE77" s="403">
        <f>D77+E77+F77+H77+I77+J77+M77+N77+O77</f>
        <v>213094.5797</v>
      </c>
      <c r="AF77" s="403">
        <f t="shared" ref="AF77:AF82" si="410">D77+E77+F77+H77+I77+J77+M77+N77+O77+Q77</f>
        <v>222680.92079999999</v>
      </c>
      <c r="AG77" s="403">
        <f>D77+E77+F77+H77+I77+J77+M77+N77+O77+Q77+R77</f>
        <v>232720.71059999999</v>
      </c>
      <c r="AH77" s="1031">
        <f>D77+E77+F77+H77+I77+J77+M77+N77+O77+Q77+R77+S77</f>
        <v>244099.00149999998</v>
      </c>
    </row>
    <row r="78" spans="1:34" ht="32.1" customHeight="1" outlineLevel="1" x14ac:dyDescent="0.3">
      <c r="A78" s="1000" t="str">
        <f t="shared" ref="A78:A85" si="411">A77</f>
        <v>GERMANY</v>
      </c>
      <c r="B78" s="1003" t="str">
        <f t="shared" ref="B78:B85" si="412">B77</f>
        <v xml:space="preserve">MYLAQ DE </v>
      </c>
      <c r="C78" s="275" t="s">
        <v>37</v>
      </c>
      <c r="D78" s="439">
        <f>D77/$B$2</f>
        <v>9631.4546279069764</v>
      </c>
      <c r="E78" s="451">
        <f t="shared" ref="E78:F78" si="413">E77/$B$2</f>
        <v>6225.9962790697673</v>
      </c>
      <c r="F78" s="452">
        <f t="shared" si="413"/>
        <v>8048.4753720930239</v>
      </c>
      <c r="G78" s="441">
        <f t="shared" ref="G78:G82" si="414">F78+E78+D78</f>
        <v>23905.926279069768</v>
      </c>
      <c r="H78" s="440">
        <f>H77/$B$2</f>
        <v>7450.4587441860467</v>
      </c>
      <c r="I78" s="451">
        <f t="shared" ref="I78:J78" si="415">I77/$B$2</f>
        <v>4814.5697441860466</v>
      </c>
      <c r="J78" s="453">
        <f t="shared" si="415"/>
        <v>3498.6235348837213</v>
      </c>
      <c r="K78" s="443">
        <f t="shared" ref="K78:K82" si="416">J78+I78+H78</f>
        <v>15763.652023255814</v>
      </c>
      <c r="L78" s="443">
        <f t="shared" ref="L78:L82" si="417">K78+G78</f>
        <v>39669.578302325579</v>
      </c>
      <c r="M78" s="440">
        <f>M77/$B$2</f>
        <v>4670.3119302325586</v>
      </c>
      <c r="N78" s="451">
        <f t="shared" ref="N78:O78" si="418">N77/$B$2</f>
        <v>2905.1001627906981</v>
      </c>
      <c r="O78" s="453">
        <f t="shared" si="418"/>
        <v>2311.8886046511625</v>
      </c>
      <c r="P78" s="443">
        <f t="shared" ref="P78:P82" si="419">O78+N78+M78</f>
        <v>9887.3006976744182</v>
      </c>
      <c r="Q78" s="440">
        <f>Q77/$B$2</f>
        <v>2229.3816511627906</v>
      </c>
      <c r="R78" s="451">
        <f t="shared" ref="R78:S78" si="420">R77/$B$2</f>
        <v>2334.8348372093023</v>
      </c>
      <c r="S78" s="453">
        <f t="shared" si="420"/>
        <v>2646.1141627906977</v>
      </c>
      <c r="T78" s="443">
        <f t="shared" ref="T78:T81" si="421">S78+R78+Q78</f>
        <v>7210.3306511627907</v>
      </c>
      <c r="U78" s="443">
        <f t="shared" ref="U78:U82" si="422">T78+P78</f>
        <v>17097.631348837211</v>
      </c>
      <c r="V78" s="798">
        <f t="shared" ref="V78:V82" si="423">U78+L78</f>
        <v>56767.20965116279</v>
      </c>
      <c r="W78" s="329">
        <f t="shared" ref="W78:W82" si="424">D78</f>
        <v>9631.4546279069764</v>
      </c>
      <c r="X78" s="329">
        <f t="shared" ref="X78:X82" si="425">D78+E78</f>
        <v>15857.450906976745</v>
      </c>
      <c r="Y78" s="329">
        <f>D78+E78+F78</f>
        <v>23905.926279069768</v>
      </c>
      <c r="Z78" s="329">
        <f t="shared" ref="Z78:Z82" si="426">D78+E78+F78+H78</f>
        <v>31356.385023255814</v>
      </c>
      <c r="AA78" s="329">
        <f t="shared" ref="AA78:AA82" si="427">D78+E78+F78+H78+I78</f>
        <v>36170.954767441857</v>
      </c>
      <c r="AB78" s="329">
        <f t="shared" si="409"/>
        <v>39669.578302325579</v>
      </c>
      <c r="AC78" s="329">
        <f t="shared" ref="AC78:AC82" si="428">D78+E78+F78+H78+I78+J78+M78</f>
        <v>44339.890232558137</v>
      </c>
      <c r="AD78" s="329">
        <f t="shared" ref="AD78:AD82" si="429">D78+E78+F78+H78+I78+J78+M78+N78</f>
        <v>47244.990395348832</v>
      </c>
      <c r="AE78" s="329">
        <f t="shared" ref="AE78:AE82" si="430">D78+E78+F78+H78+I78+J78+M78+N78+O78</f>
        <v>49556.878999999994</v>
      </c>
      <c r="AF78" s="329">
        <f t="shared" si="410"/>
        <v>51786.260651162782</v>
      </c>
      <c r="AG78" s="329">
        <f t="shared" ref="AG78:AG82" si="431">D78+E78+F78+H78+I78+J78+M78+N78+O78+Q78+R78</f>
        <v>54121.095488372084</v>
      </c>
      <c r="AH78" s="1032">
        <f t="shared" ref="AH78:AH82" si="432">D78+E78+F78+H78+I78+J78+M78+N78+O78+Q78+R78+S78</f>
        <v>56767.209651162782</v>
      </c>
    </row>
    <row r="79" spans="1:34" ht="32.1" customHeight="1" outlineLevel="1" x14ac:dyDescent="0.3">
      <c r="A79" s="1000" t="str">
        <f t="shared" si="411"/>
        <v>GERMANY</v>
      </c>
      <c r="B79" s="1003" t="str">
        <f t="shared" si="412"/>
        <v xml:space="preserve">MYLAQ DE </v>
      </c>
      <c r="C79" s="322" t="s">
        <v>38</v>
      </c>
      <c r="D79" s="431">
        <v>43981.535062698546</v>
      </c>
      <c r="E79" s="432">
        <v>27415.386120953561</v>
      </c>
      <c r="F79" s="433">
        <v>34167.208779398308</v>
      </c>
      <c r="G79" s="434">
        <f t="shared" si="414"/>
        <v>105564.12996305042</v>
      </c>
      <c r="H79" s="435">
        <v>32217.006029370368</v>
      </c>
      <c r="I79" s="432">
        <v>20788.469517095229</v>
      </c>
      <c r="J79" s="436">
        <v>14686.508097981545</v>
      </c>
      <c r="K79" s="437">
        <f t="shared" si="416"/>
        <v>67691.983644447144</v>
      </c>
      <c r="L79" s="437">
        <f t="shared" si="417"/>
        <v>173256.11360749757</v>
      </c>
      <c r="M79" s="435">
        <v>25177.871836611524</v>
      </c>
      <c r="N79" s="432">
        <v>12369.143382710787</v>
      </c>
      <c r="O79" s="436">
        <v>30060.459847137819</v>
      </c>
      <c r="P79" s="437">
        <f t="shared" si="419"/>
        <v>67607.475066460131</v>
      </c>
      <c r="Q79" s="435">
        <v>40803.89066490504</v>
      </c>
      <c r="R79" s="432">
        <v>69568.009557084879</v>
      </c>
      <c r="S79" s="436">
        <v>30737.625621919495</v>
      </c>
      <c r="T79" s="437">
        <f t="shared" si="421"/>
        <v>141109.52584390942</v>
      </c>
      <c r="U79" s="437">
        <f t="shared" si="422"/>
        <v>208717.00091036956</v>
      </c>
      <c r="V79" s="652">
        <f t="shared" si="423"/>
        <v>381973.1145178671</v>
      </c>
      <c r="W79" s="342">
        <f t="shared" si="424"/>
        <v>43981.535062698546</v>
      </c>
      <c r="X79" s="342">
        <f t="shared" si="425"/>
        <v>71396.921183652099</v>
      </c>
      <c r="Y79" s="342">
        <f t="shared" ref="Y79:Y82" si="433">D79+E79+F79</f>
        <v>105564.12996305041</v>
      </c>
      <c r="Z79" s="342">
        <f t="shared" si="426"/>
        <v>137781.13599242078</v>
      </c>
      <c r="AA79" s="342">
        <f t="shared" si="427"/>
        <v>158569.605509516</v>
      </c>
      <c r="AB79" s="342">
        <f t="shared" si="409"/>
        <v>173256.11360749754</v>
      </c>
      <c r="AC79" s="342">
        <f t="shared" si="428"/>
        <v>198433.98544410907</v>
      </c>
      <c r="AD79" s="342">
        <f t="shared" si="429"/>
        <v>210803.12882681986</v>
      </c>
      <c r="AE79" s="342">
        <f t="shared" si="430"/>
        <v>240863.58867395768</v>
      </c>
      <c r="AF79" s="342">
        <f t="shared" si="410"/>
        <v>281667.4793388627</v>
      </c>
      <c r="AG79" s="342">
        <f t="shared" si="431"/>
        <v>351235.48889594758</v>
      </c>
      <c r="AH79" s="1033">
        <f t="shared" si="432"/>
        <v>381973.1145178671</v>
      </c>
    </row>
    <row r="80" spans="1:34" ht="32.1" customHeight="1" outlineLevel="1" x14ac:dyDescent="0.3">
      <c r="A80" s="1000" t="str">
        <f t="shared" si="411"/>
        <v>GERMANY</v>
      </c>
      <c r="B80" s="1003" t="str">
        <f t="shared" si="412"/>
        <v xml:space="preserve">MYLAQ DE </v>
      </c>
      <c r="C80" s="268" t="s">
        <v>39</v>
      </c>
      <c r="D80" s="439">
        <f>D79/$B$2</f>
        <v>10228.26396806943</v>
      </c>
      <c r="E80" s="451">
        <f t="shared" ref="E80:F80" si="434">E79/$B$2</f>
        <v>6375.6711909194328</v>
      </c>
      <c r="F80" s="452">
        <f t="shared" si="434"/>
        <v>7945.8625068368165</v>
      </c>
      <c r="G80" s="441">
        <f t="shared" si="414"/>
        <v>24549.797665825681</v>
      </c>
      <c r="H80" s="440">
        <f>H79/$B$2</f>
        <v>7492.326983574505</v>
      </c>
      <c r="I80" s="451">
        <f t="shared" ref="I80:J80" si="435">I79/$B$2</f>
        <v>4834.5277946733095</v>
      </c>
      <c r="J80" s="453">
        <f t="shared" si="435"/>
        <v>3415.4669995305921</v>
      </c>
      <c r="K80" s="443">
        <f t="shared" si="416"/>
        <v>15742.321777778407</v>
      </c>
      <c r="L80" s="443">
        <f t="shared" si="417"/>
        <v>40292.11944360409</v>
      </c>
      <c r="M80" s="440">
        <f>M79/$B$2</f>
        <v>5855.3190317701219</v>
      </c>
      <c r="N80" s="451">
        <f t="shared" ref="N80:O80" si="436">N79/$B$2</f>
        <v>2876.5449727234391</v>
      </c>
      <c r="O80" s="453">
        <f t="shared" si="436"/>
        <v>6990.8046156134469</v>
      </c>
      <c r="P80" s="443">
        <f t="shared" si="419"/>
        <v>15722.668620107008</v>
      </c>
      <c r="Q80" s="440">
        <f>Q79/$B$2</f>
        <v>9489.2768988151256</v>
      </c>
      <c r="R80" s="451">
        <f t="shared" ref="R80:S80" si="437">R79/$B$2</f>
        <v>16178.606873740669</v>
      </c>
      <c r="S80" s="453">
        <f t="shared" si="437"/>
        <v>7148.2850283533708</v>
      </c>
      <c r="T80" s="443">
        <f t="shared" si="421"/>
        <v>32816.168800909167</v>
      </c>
      <c r="U80" s="443">
        <f t="shared" si="422"/>
        <v>48538.837421016171</v>
      </c>
      <c r="V80" s="798">
        <f t="shared" si="423"/>
        <v>88830.956864620268</v>
      </c>
      <c r="W80" s="335">
        <f t="shared" si="424"/>
        <v>10228.26396806943</v>
      </c>
      <c r="X80" s="335">
        <f t="shared" si="425"/>
        <v>16603.935158988861</v>
      </c>
      <c r="Y80" s="335">
        <f t="shared" si="433"/>
        <v>24549.797665825678</v>
      </c>
      <c r="Z80" s="335">
        <f t="shared" si="426"/>
        <v>32042.124649400183</v>
      </c>
      <c r="AA80" s="335">
        <f t="shared" si="427"/>
        <v>36876.652444073494</v>
      </c>
      <c r="AB80" s="335">
        <f t="shared" si="409"/>
        <v>40292.119443604082</v>
      </c>
      <c r="AC80" s="335">
        <f t="shared" si="428"/>
        <v>46147.438475374205</v>
      </c>
      <c r="AD80" s="335">
        <f t="shared" si="429"/>
        <v>49023.983448097642</v>
      </c>
      <c r="AE80" s="335">
        <f t="shared" si="430"/>
        <v>56014.788063711087</v>
      </c>
      <c r="AF80" s="335">
        <f t="shared" si="410"/>
        <v>65504.064962526216</v>
      </c>
      <c r="AG80" s="335">
        <f t="shared" si="431"/>
        <v>81682.671836266891</v>
      </c>
      <c r="AH80" s="1034">
        <f t="shared" si="432"/>
        <v>88830.956864620268</v>
      </c>
    </row>
    <row r="81" spans="1:34" ht="32.1" customHeight="1" outlineLevel="1" x14ac:dyDescent="0.3">
      <c r="A81" s="1000" t="str">
        <f t="shared" si="411"/>
        <v>GERMANY</v>
      </c>
      <c r="B81" s="1003" t="str">
        <f t="shared" si="412"/>
        <v xml:space="preserve">MYLAQ DE </v>
      </c>
      <c r="C81" s="323" t="s">
        <v>40</v>
      </c>
      <c r="D81" s="455">
        <f>'JANUARY ''25 PLN'!I13</f>
        <v>8403.3101000000006</v>
      </c>
      <c r="E81" s="446">
        <f>'FEBRUARY ''25 PLN'!P13</f>
        <v>6314.9898000000003</v>
      </c>
      <c r="F81" s="447">
        <f>'MARCH ''25 PLN'!Q13</f>
        <v>6394.0411999999997</v>
      </c>
      <c r="G81" s="448">
        <f t="shared" si="414"/>
        <v>21112.341099999998</v>
      </c>
      <c r="H81" s="361">
        <f>'APRIL ''25 PLN'!P13</f>
        <v>6500</v>
      </c>
      <c r="I81" s="446">
        <f>'MAY ''25 PLN'!P13</f>
        <v>6500</v>
      </c>
      <c r="J81" s="446">
        <f>'JUNE ''25 PLN'!Q13</f>
        <v>0</v>
      </c>
      <c r="K81" s="450">
        <f t="shared" si="416"/>
        <v>13000</v>
      </c>
      <c r="L81" s="450">
        <f t="shared" si="417"/>
        <v>34112.341099999998</v>
      </c>
      <c r="M81" s="446">
        <f>'JULY ''25 PLN'!P13</f>
        <v>0</v>
      </c>
      <c r="N81" s="446">
        <f>'AUGUST ''25 PLN'!P13</f>
        <v>0</v>
      </c>
      <c r="O81" s="362">
        <f>'SEPTEMBER ''25 PLN'!P13</f>
        <v>0</v>
      </c>
      <c r="P81" s="450">
        <f t="shared" si="419"/>
        <v>0</v>
      </c>
      <c r="Q81" s="361">
        <f>'OCTOBER ''25 PLN'!P13</f>
        <v>0</v>
      </c>
      <c r="R81" s="358">
        <f>'NOVEMBER ''25 PLN'!P13</f>
        <v>0</v>
      </c>
      <c r="S81" s="362">
        <f>'DECEMBER ''25 PLN'!P13</f>
        <v>0</v>
      </c>
      <c r="T81" s="450">
        <f t="shared" si="421"/>
        <v>0</v>
      </c>
      <c r="U81" s="450">
        <f t="shared" si="422"/>
        <v>0</v>
      </c>
      <c r="V81" s="797">
        <f t="shared" si="423"/>
        <v>34112.341099999998</v>
      </c>
      <c r="W81" s="363">
        <f t="shared" si="424"/>
        <v>8403.3101000000006</v>
      </c>
      <c r="X81" s="363">
        <f t="shared" si="425"/>
        <v>14718.299900000002</v>
      </c>
      <c r="Y81" s="363">
        <f t="shared" si="433"/>
        <v>21112.341100000001</v>
      </c>
      <c r="Z81" s="363">
        <f t="shared" si="426"/>
        <v>27612.341100000001</v>
      </c>
      <c r="AA81" s="363">
        <f t="shared" si="427"/>
        <v>34112.341100000005</v>
      </c>
      <c r="AB81" s="363">
        <f t="shared" si="409"/>
        <v>34112.341100000005</v>
      </c>
      <c r="AC81" s="363">
        <f t="shared" si="428"/>
        <v>34112.341100000005</v>
      </c>
      <c r="AD81" s="363">
        <f t="shared" si="429"/>
        <v>34112.341100000005</v>
      </c>
      <c r="AE81" s="363">
        <f t="shared" si="430"/>
        <v>34112.341100000005</v>
      </c>
      <c r="AF81" s="363">
        <f t="shared" si="410"/>
        <v>34112.341100000005</v>
      </c>
      <c r="AG81" s="363">
        <f t="shared" si="431"/>
        <v>34112.341100000005</v>
      </c>
      <c r="AH81" s="1035">
        <f t="shared" si="432"/>
        <v>34112.341100000005</v>
      </c>
    </row>
    <row r="82" spans="1:34" ht="32.1" customHeight="1" outlineLevel="1" x14ac:dyDescent="0.3">
      <c r="A82" s="1000" t="str">
        <f t="shared" si="411"/>
        <v>GERMANY</v>
      </c>
      <c r="B82" s="1003" t="str">
        <f t="shared" si="412"/>
        <v xml:space="preserve">MYLAQ DE </v>
      </c>
      <c r="C82" s="268" t="s">
        <v>41</v>
      </c>
      <c r="D82" s="439">
        <f>D81/$B$2</f>
        <v>1954.258162790698</v>
      </c>
      <c r="E82" s="451">
        <f t="shared" ref="E82:F82" si="438">E81/$B$2</f>
        <v>1468.6022790697675</v>
      </c>
      <c r="F82" s="452">
        <f t="shared" si="438"/>
        <v>1486.9863255813952</v>
      </c>
      <c r="G82" s="441">
        <f t="shared" si="414"/>
        <v>4909.8467674418607</v>
      </c>
      <c r="H82" s="440">
        <f>H81/$B$2</f>
        <v>1511.6279069767443</v>
      </c>
      <c r="I82" s="451">
        <f t="shared" ref="I82:J82" si="439">I81/$B$2</f>
        <v>1511.6279069767443</v>
      </c>
      <c r="J82" s="453">
        <f t="shared" si="439"/>
        <v>0</v>
      </c>
      <c r="K82" s="443">
        <f t="shared" si="416"/>
        <v>3023.2558139534885</v>
      </c>
      <c r="L82" s="443">
        <f t="shared" si="417"/>
        <v>7933.1025813953493</v>
      </c>
      <c r="M82" s="440">
        <f>M81/$B$2</f>
        <v>0</v>
      </c>
      <c r="N82" s="451">
        <f t="shared" ref="N82:O82" si="440">N81/$B$2</f>
        <v>0</v>
      </c>
      <c r="O82" s="453">
        <f t="shared" si="440"/>
        <v>0</v>
      </c>
      <c r="P82" s="443">
        <f t="shared" si="419"/>
        <v>0</v>
      </c>
      <c r="Q82" s="440">
        <f>Q81/$B$2</f>
        <v>0</v>
      </c>
      <c r="R82" s="451">
        <f t="shared" ref="R82:S82" si="441">R81/$B$2</f>
        <v>0</v>
      </c>
      <c r="S82" s="453">
        <f t="shared" si="441"/>
        <v>0</v>
      </c>
      <c r="T82" s="443">
        <f>S82+R82+Q82</f>
        <v>0</v>
      </c>
      <c r="U82" s="443">
        <f t="shared" si="422"/>
        <v>0</v>
      </c>
      <c r="V82" s="798">
        <f t="shared" si="423"/>
        <v>7933.1025813953493</v>
      </c>
      <c r="W82" s="330">
        <f t="shared" si="424"/>
        <v>1954.258162790698</v>
      </c>
      <c r="X82" s="330">
        <f t="shared" si="425"/>
        <v>3422.8604418604655</v>
      </c>
      <c r="Y82" s="330">
        <f t="shared" si="433"/>
        <v>4909.8467674418607</v>
      </c>
      <c r="Z82" s="330">
        <f t="shared" si="426"/>
        <v>6421.474674418605</v>
      </c>
      <c r="AA82" s="330">
        <f t="shared" si="427"/>
        <v>7933.1025813953493</v>
      </c>
      <c r="AB82" s="330">
        <f t="shared" si="409"/>
        <v>7933.1025813953493</v>
      </c>
      <c r="AC82" s="330">
        <f t="shared" si="428"/>
        <v>7933.1025813953493</v>
      </c>
      <c r="AD82" s="330">
        <f t="shared" si="429"/>
        <v>7933.1025813953493</v>
      </c>
      <c r="AE82" s="330">
        <f t="shared" si="430"/>
        <v>7933.1025813953493</v>
      </c>
      <c r="AF82" s="330">
        <f t="shared" si="410"/>
        <v>7933.1025813953493</v>
      </c>
      <c r="AG82" s="330">
        <f t="shared" si="431"/>
        <v>7933.1025813953493</v>
      </c>
      <c r="AH82" s="1037">
        <f t="shared" si="432"/>
        <v>7933.1025813953493</v>
      </c>
    </row>
    <row r="83" spans="1:34" ht="32.1" customHeight="1" outlineLevel="1" x14ac:dyDescent="0.3">
      <c r="A83" s="1000" t="str">
        <f t="shared" si="411"/>
        <v>GERMANY</v>
      </c>
      <c r="B83" s="1003" t="str">
        <f t="shared" si="412"/>
        <v xml:space="preserve">MYLAQ DE </v>
      </c>
      <c r="C83" s="321" t="s">
        <v>42</v>
      </c>
      <c r="D83" s="417">
        <f>D81-D79</f>
        <v>-35578.224962698543</v>
      </c>
      <c r="E83" s="418">
        <f t="shared" ref="E83:G83" si="442">E81-E79</f>
        <v>-21100.396320953561</v>
      </c>
      <c r="F83" s="419">
        <f t="shared" si="442"/>
        <v>-27773.167579398309</v>
      </c>
      <c r="G83" s="420">
        <f t="shared" si="442"/>
        <v>-84451.788863050431</v>
      </c>
      <c r="H83" s="421">
        <f>H81-H79</f>
        <v>-25717.006029370368</v>
      </c>
      <c r="I83" s="418">
        <f t="shared" ref="I83:V83" si="443">I81-I79</f>
        <v>-14288.469517095229</v>
      </c>
      <c r="J83" s="422">
        <f t="shared" si="443"/>
        <v>-14686.508097981545</v>
      </c>
      <c r="K83" s="423">
        <f t="shared" si="443"/>
        <v>-54691.983644447144</v>
      </c>
      <c r="L83" s="423">
        <f t="shared" si="443"/>
        <v>-139143.77250749758</v>
      </c>
      <c r="M83" s="421">
        <f t="shared" si="443"/>
        <v>-25177.871836611524</v>
      </c>
      <c r="N83" s="418">
        <f t="shared" si="443"/>
        <v>-12369.143382710787</v>
      </c>
      <c r="O83" s="422">
        <f t="shared" si="443"/>
        <v>-30060.459847137819</v>
      </c>
      <c r="P83" s="423">
        <f t="shared" si="443"/>
        <v>-67607.475066460131</v>
      </c>
      <c r="Q83" s="421">
        <f t="shared" si="443"/>
        <v>-40803.89066490504</v>
      </c>
      <c r="R83" s="418">
        <f t="shared" si="443"/>
        <v>-69568.009557084879</v>
      </c>
      <c r="S83" s="422">
        <f t="shared" si="443"/>
        <v>-30737.625621919495</v>
      </c>
      <c r="T83" s="423">
        <f t="shared" si="443"/>
        <v>-141109.52584390942</v>
      </c>
      <c r="U83" s="423">
        <f t="shared" si="443"/>
        <v>-208717.00091036956</v>
      </c>
      <c r="V83" s="649">
        <f t="shared" si="443"/>
        <v>-347860.77341786708</v>
      </c>
      <c r="W83" s="423">
        <f t="shared" ref="W83:AH83" si="444">W81-W79</f>
        <v>-35578.224962698543</v>
      </c>
      <c r="X83" s="423">
        <f t="shared" si="444"/>
        <v>-56678.621283652101</v>
      </c>
      <c r="Y83" s="423">
        <f t="shared" si="444"/>
        <v>-84451.788863050402</v>
      </c>
      <c r="Z83" s="423">
        <f t="shared" si="444"/>
        <v>-110168.79489242077</v>
      </c>
      <c r="AA83" s="423">
        <f t="shared" si="444"/>
        <v>-124457.26440951599</v>
      </c>
      <c r="AB83" s="423">
        <f t="shared" si="444"/>
        <v>-139143.77250749752</v>
      </c>
      <c r="AC83" s="423">
        <f t="shared" si="444"/>
        <v>-164321.64434410905</v>
      </c>
      <c r="AD83" s="423">
        <f t="shared" si="444"/>
        <v>-176690.78772681986</v>
      </c>
      <c r="AE83" s="423">
        <f t="shared" si="444"/>
        <v>-206751.24757395766</v>
      </c>
      <c r="AF83" s="423">
        <f t="shared" si="444"/>
        <v>-247555.13823886268</v>
      </c>
      <c r="AG83" s="423">
        <f t="shared" si="444"/>
        <v>-317123.14779594756</v>
      </c>
      <c r="AH83" s="512">
        <f t="shared" si="444"/>
        <v>-347860.77341786708</v>
      </c>
    </row>
    <row r="84" spans="1:34" ht="32.1" customHeight="1" outlineLevel="1" x14ac:dyDescent="0.3">
      <c r="A84" s="1000" t="str">
        <f t="shared" si="411"/>
        <v>GERMANY</v>
      </c>
      <c r="B84" s="1003" t="str">
        <f t="shared" si="412"/>
        <v xml:space="preserve">MYLAQ DE </v>
      </c>
      <c r="C84" s="321" t="s">
        <v>43</v>
      </c>
      <c r="D84" s="350">
        <f>D81/D79-1</f>
        <v>-0.80893549786244312</v>
      </c>
      <c r="E84" s="351">
        <f t="shared" ref="E84:F84" si="445">E81/E79-1</f>
        <v>-0.76965526685858132</v>
      </c>
      <c r="F84" s="352">
        <f t="shared" si="445"/>
        <v>-0.81286030002382303</v>
      </c>
      <c r="G84" s="353">
        <f>G81/G79-1</f>
        <v>-0.80000459334634078</v>
      </c>
      <c r="H84" s="354">
        <f>H81/H79-1</f>
        <v>-0.79824320130572257</v>
      </c>
      <c r="I84" s="351">
        <f t="shared" ref="I84:V84" si="446">I81/I79-1</f>
        <v>-0.68732666949556931</v>
      </c>
      <c r="J84" s="355">
        <f t="shared" si="446"/>
        <v>-1</v>
      </c>
      <c r="K84" s="356">
        <f t="shared" si="446"/>
        <v>-0.80795362611498223</v>
      </c>
      <c r="L84" s="356">
        <f t="shared" si="446"/>
        <v>-0.80311031807351008</v>
      </c>
      <c r="M84" s="354">
        <f t="shared" si="446"/>
        <v>-1</v>
      </c>
      <c r="N84" s="351">
        <f t="shared" si="446"/>
        <v>-1</v>
      </c>
      <c r="O84" s="355">
        <f t="shared" si="446"/>
        <v>-1</v>
      </c>
      <c r="P84" s="356">
        <f t="shared" si="446"/>
        <v>-1</v>
      </c>
      <c r="Q84" s="354">
        <f t="shared" si="446"/>
        <v>-1</v>
      </c>
      <c r="R84" s="351">
        <f t="shared" si="446"/>
        <v>-1</v>
      </c>
      <c r="S84" s="355">
        <f t="shared" si="446"/>
        <v>-1</v>
      </c>
      <c r="T84" s="356">
        <f t="shared" si="446"/>
        <v>-1</v>
      </c>
      <c r="U84" s="356">
        <f t="shared" si="446"/>
        <v>-1</v>
      </c>
      <c r="V84" s="650">
        <f t="shared" si="446"/>
        <v>-0.91069439234471472</v>
      </c>
      <c r="W84" s="430">
        <f t="shared" ref="W84:AH84" si="447">W81/W79-1</f>
        <v>-0.80893549786244312</v>
      </c>
      <c r="X84" s="430">
        <f t="shared" si="447"/>
        <v>-0.79385245671671789</v>
      </c>
      <c r="Y84" s="430">
        <f t="shared" si="447"/>
        <v>-0.80000459334634078</v>
      </c>
      <c r="Z84" s="430">
        <f t="shared" si="447"/>
        <v>-0.79959273160936251</v>
      </c>
      <c r="AA84" s="430">
        <f t="shared" si="447"/>
        <v>-0.78487465494796305</v>
      </c>
      <c r="AB84" s="430">
        <f t="shared" si="447"/>
        <v>-0.80311031807350997</v>
      </c>
      <c r="AC84" s="430">
        <f t="shared" si="447"/>
        <v>-0.82809224426121253</v>
      </c>
      <c r="AD84" s="430">
        <f t="shared" si="447"/>
        <v>-0.83817915184729463</v>
      </c>
      <c r="AE84" s="430">
        <f t="shared" si="447"/>
        <v>-0.85837485321961304</v>
      </c>
      <c r="AF84" s="430">
        <f t="shared" si="447"/>
        <v>-0.87889144611202763</v>
      </c>
      <c r="AG84" s="430">
        <f t="shared" si="447"/>
        <v>-0.90287900232625506</v>
      </c>
      <c r="AH84" s="1036">
        <f t="shared" si="447"/>
        <v>-0.91069439234471472</v>
      </c>
    </row>
    <row r="85" spans="1:34" ht="32.1" customHeight="1" outlineLevel="1" thickBot="1" x14ac:dyDescent="0.35">
      <c r="A85" s="1001" t="str">
        <f t="shared" si="411"/>
        <v>GERMANY</v>
      </c>
      <c r="B85" s="1004" t="str">
        <f t="shared" si="412"/>
        <v xml:space="preserve">MYLAQ DE </v>
      </c>
      <c r="C85" s="261" t="s">
        <v>44</v>
      </c>
      <c r="D85" s="70">
        <f>D81/D77-1</f>
        <v>-0.79709626029610647</v>
      </c>
      <c r="E85" s="80">
        <f t="shared" ref="E85:G85" si="448">E81/E77-1</f>
        <v>-0.76411770691112701</v>
      </c>
      <c r="F85" s="79">
        <f t="shared" si="448"/>
        <v>-0.81524621038944656</v>
      </c>
      <c r="G85" s="79">
        <f t="shared" si="448"/>
        <v>-0.79461800768035695</v>
      </c>
      <c r="H85" s="80">
        <f>H81/H77-1</f>
        <v>-0.79710941850978767</v>
      </c>
      <c r="I85" s="80">
        <f t="shared" ref="I85:V85" si="449">I81/I77-1</f>
        <v>-0.68603053080659016</v>
      </c>
      <c r="J85" s="82">
        <f t="shared" si="449"/>
        <v>-1</v>
      </c>
      <c r="K85" s="69">
        <f t="shared" si="449"/>
        <v>-0.80821348952049077</v>
      </c>
      <c r="L85" s="69">
        <f t="shared" si="449"/>
        <v>-0.80002049628719452</v>
      </c>
      <c r="M85" s="80">
        <f t="shared" si="449"/>
        <v>-1</v>
      </c>
      <c r="N85" s="80">
        <f t="shared" si="449"/>
        <v>-1</v>
      </c>
      <c r="O85" s="82">
        <f t="shared" si="449"/>
        <v>-1</v>
      </c>
      <c r="P85" s="69">
        <f t="shared" si="449"/>
        <v>-1</v>
      </c>
      <c r="Q85" s="80">
        <f t="shared" si="449"/>
        <v>-1</v>
      </c>
      <c r="R85" s="80">
        <f t="shared" si="449"/>
        <v>-1</v>
      </c>
      <c r="S85" s="82">
        <f t="shared" si="449"/>
        <v>-1</v>
      </c>
      <c r="T85" s="69">
        <f t="shared" si="449"/>
        <v>-1</v>
      </c>
      <c r="U85" s="69">
        <f t="shared" si="449"/>
        <v>-1</v>
      </c>
      <c r="V85" s="793">
        <f t="shared" si="449"/>
        <v>-0.86025202524230726</v>
      </c>
      <c r="W85" s="69">
        <f t="shared" ref="W85:AH85" si="450">W81/W77-1</f>
        <v>-0.79709626029610647</v>
      </c>
      <c r="X85" s="69">
        <f t="shared" si="450"/>
        <v>-0.78414812935952261</v>
      </c>
      <c r="Y85" s="69">
        <f t="shared" si="450"/>
        <v>-0.79461800768035695</v>
      </c>
      <c r="Z85" s="69">
        <f t="shared" si="450"/>
        <v>-0.79520998132737408</v>
      </c>
      <c r="AA85" s="69">
        <f t="shared" si="450"/>
        <v>-0.78067754549470503</v>
      </c>
      <c r="AB85" s="69">
        <f t="shared" si="450"/>
        <v>-0.8000204962871944</v>
      </c>
      <c r="AC85" s="69">
        <f t="shared" si="450"/>
        <v>-0.82108429813905615</v>
      </c>
      <c r="AD85" s="69">
        <f t="shared" si="450"/>
        <v>-0.83208584624505821</v>
      </c>
      <c r="AE85" s="69">
        <f t="shared" si="450"/>
        <v>-0.8399192454917237</v>
      </c>
      <c r="AF85" s="69">
        <f t="shared" si="450"/>
        <v>-0.84681066982546804</v>
      </c>
      <c r="AG85" s="69">
        <f t="shared" si="450"/>
        <v>-0.85341940125547211</v>
      </c>
      <c r="AH85" s="651">
        <f t="shared" si="450"/>
        <v>-0.86025202524230726</v>
      </c>
    </row>
    <row r="86" spans="1:34" ht="32.1" customHeight="1" outlineLevel="1" x14ac:dyDescent="0.3">
      <c r="A86" s="999" t="s">
        <v>52</v>
      </c>
      <c r="B86" s="1002" t="s">
        <v>56</v>
      </c>
      <c r="C86" s="259" t="s">
        <v>36</v>
      </c>
      <c r="D86" s="456">
        <v>0</v>
      </c>
      <c r="E86" s="457">
        <v>0</v>
      </c>
      <c r="F86" s="458">
        <v>0</v>
      </c>
      <c r="G86" s="459">
        <f>F86+E86+D86</f>
        <v>0</v>
      </c>
      <c r="H86" s="460">
        <v>0</v>
      </c>
      <c r="I86" s="457">
        <v>0</v>
      </c>
      <c r="J86" s="461">
        <v>0</v>
      </c>
      <c r="K86" s="462">
        <f>J86+I86+H86</f>
        <v>0</v>
      </c>
      <c r="L86" s="462">
        <f>K86+G86</f>
        <v>0</v>
      </c>
      <c r="M86" s="460">
        <v>0</v>
      </c>
      <c r="N86" s="457">
        <v>0</v>
      </c>
      <c r="O86" s="461">
        <v>0</v>
      </c>
      <c r="P86" s="462">
        <f>O86+N86+M86</f>
        <v>0</v>
      </c>
      <c r="Q86" s="460">
        <v>0</v>
      </c>
      <c r="R86" s="457">
        <v>0</v>
      </c>
      <c r="S86" s="461">
        <v>0</v>
      </c>
      <c r="T86" s="462">
        <f>S86+R86+Q86</f>
        <v>0</v>
      </c>
      <c r="U86" s="462">
        <f>T86+P86</f>
        <v>0</v>
      </c>
      <c r="V86" s="802">
        <f>U86+L86</f>
        <v>0</v>
      </c>
      <c r="W86" s="403">
        <f>D86</f>
        <v>0</v>
      </c>
      <c r="X86" s="403">
        <f>D86+E86</f>
        <v>0</v>
      </c>
      <c r="Y86" s="403">
        <f>D86+E86+F86</f>
        <v>0</v>
      </c>
      <c r="Z86" s="403">
        <f>D86+E86+F86+H86</f>
        <v>0</v>
      </c>
      <c r="AA86" s="403">
        <f>D86+E86+F86+H86+I86</f>
        <v>0</v>
      </c>
      <c r="AB86" s="403">
        <f t="shared" ref="AB86:AB91" si="451">D86+E86+F86+H86+I86+J86</f>
        <v>0</v>
      </c>
      <c r="AC86" s="403">
        <f>D86+E86+F86+H86+I86+J86+M86</f>
        <v>0</v>
      </c>
      <c r="AD86" s="403">
        <f>D86+E86+F86+H86+I86+J86+M86+N86</f>
        <v>0</v>
      </c>
      <c r="AE86" s="403">
        <f>D86+E86+F86+H86+I86+J86+M86+N86+O86</f>
        <v>0</v>
      </c>
      <c r="AF86" s="403">
        <f t="shared" ref="AF86:AF91" si="452">D86+E86+F86+H86+I86+J86+M86+N86+O86+Q86</f>
        <v>0</v>
      </c>
      <c r="AG86" s="403">
        <f>D86+E86+F86+H86+I86+J86+M86+N86+O86+Q86+R86</f>
        <v>0</v>
      </c>
      <c r="AH86" s="1031">
        <f>D86+E86+F86+H86+I86+J86+M86+N86+O86+Q86+R86+S86</f>
        <v>0</v>
      </c>
    </row>
    <row r="87" spans="1:34" ht="32.1" customHeight="1" outlineLevel="1" x14ac:dyDescent="0.3">
      <c r="A87" s="1000" t="str">
        <f t="shared" ref="A87:A94" si="453">A86</f>
        <v>GERMANY</v>
      </c>
      <c r="B87" s="1003" t="str">
        <f t="shared" ref="B87:B94" si="454">B86</f>
        <v>STAY LAC DE</v>
      </c>
      <c r="C87" s="275" t="s">
        <v>37</v>
      </c>
      <c r="D87" s="439">
        <f>D86/$B$2</f>
        <v>0</v>
      </c>
      <c r="E87" s="451">
        <f t="shared" ref="E87:F87" si="455">E86/$B$2</f>
        <v>0</v>
      </c>
      <c r="F87" s="452">
        <f t="shared" si="455"/>
        <v>0</v>
      </c>
      <c r="G87" s="441">
        <f t="shared" ref="G87:G91" si="456">F87+E87+D87</f>
        <v>0</v>
      </c>
      <c r="H87" s="440">
        <f>H86/$B$2</f>
        <v>0</v>
      </c>
      <c r="I87" s="451">
        <f t="shared" ref="I87:J87" si="457">I86/$B$2</f>
        <v>0</v>
      </c>
      <c r="J87" s="453">
        <f t="shared" si="457"/>
        <v>0</v>
      </c>
      <c r="K87" s="443">
        <f t="shared" ref="K87:K91" si="458">J87+I87+H87</f>
        <v>0</v>
      </c>
      <c r="L87" s="443">
        <f t="shared" ref="L87:L91" si="459">K87+G87</f>
        <v>0</v>
      </c>
      <c r="M87" s="440">
        <f>M86/$B$2</f>
        <v>0</v>
      </c>
      <c r="N87" s="451">
        <f t="shared" ref="N87:O87" si="460">N86/$B$2</f>
        <v>0</v>
      </c>
      <c r="O87" s="453">
        <f t="shared" si="460"/>
        <v>0</v>
      </c>
      <c r="P87" s="443">
        <f t="shared" ref="P87:P91" si="461">O87+N87+M87</f>
        <v>0</v>
      </c>
      <c r="Q87" s="440">
        <f>Q86/$B$2</f>
        <v>0</v>
      </c>
      <c r="R87" s="451">
        <f t="shared" ref="R87:S87" si="462">R86/$B$2</f>
        <v>0</v>
      </c>
      <c r="S87" s="453">
        <f t="shared" si="462"/>
        <v>0</v>
      </c>
      <c r="T87" s="443">
        <f t="shared" ref="T87:T90" si="463">S87+R87+Q87</f>
        <v>0</v>
      </c>
      <c r="U87" s="443">
        <f t="shared" ref="U87:U91" si="464">T87+P87</f>
        <v>0</v>
      </c>
      <c r="V87" s="798">
        <f t="shared" ref="V87:V91" si="465">U87+L87</f>
        <v>0</v>
      </c>
      <c r="W87" s="329">
        <f t="shared" ref="W87:W91" si="466">D87</f>
        <v>0</v>
      </c>
      <c r="X87" s="329">
        <f t="shared" ref="X87:X91" si="467">D87+E87</f>
        <v>0</v>
      </c>
      <c r="Y87" s="329">
        <f>D87+E87+F87</f>
        <v>0</v>
      </c>
      <c r="Z87" s="329">
        <f t="shared" ref="Z87:Z91" si="468">D87+E87+F87+H87</f>
        <v>0</v>
      </c>
      <c r="AA87" s="329">
        <f t="shared" ref="AA87:AA91" si="469">D87+E87+F87+H87+I87</f>
        <v>0</v>
      </c>
      <c r="AB87" s="329">
        <f t="shared" si="451"/>
        <v>0</v>
      </c>
      <c r="AC87" s="329">
        <f t="shared" ref="AC87:AC91" si="470">D87+E87+F87+H87+I87+J87+M87</f>
        <v>0</v>
      </c>
      <c r="AD87" s="329">
        <f t="shared" ref="AD87:AD91" si="471">D87+E87+F87+H87+I87+J87+M87+N87</f>
        <v>0</v>
      </c>
      <c r="AE87" s="329">
        <f t="shared" ref="AE87:AE91" si="472">D87+E87+F87+H87+I87+J87+M87+N87+O87</f>
        <v>0</v>
      </c>
      <c r="AF87" s="329">
        <f t="shared" si="452"/>
        <v>0</v>
      </c>
      <c r="AG87" s="329">
        <f t="shared" ref="AG87:AG91" si="473">D87+E87+F87+H87+I87+J87+M87+N87+O87+Q87+R87</f>
        <v>0</v>
      </c>
      <c r="AH87" s="1032">
        <f t="shared" ref="AH87:AH91" si="474">D87+E87+F87+H87+I87+J87+M87+N87+O87+Q87+R87+S87</f>
        <v>0</v>
      </c>
    </row>
    <row r="88" spans="1:34" ht="32.1" customHeight="1" outlineLevel="1" x14ac:dyDescent="0.3">
      <c r="A88" s="1000" t="str">
        <f t="shared" si="453"/>
        <v>GERMANY</v>
      </c>
      <c r="B88" s="1003" t="str">
        <f t="shared" si="454"/>
        <v>STAY LAC DE</v>
      </c>
      <c r="C88" s="322" t="s">
        <v>38</v>
      </c>
      <c r="D88" s="431">
        <v>0</v>
      </c>
      <c r="E88" s="432">
        <v>0</v>
      </c>
      <c r="F88" s="433">
        <v>0</v>
      </c>
      <c r="G88" s="434">
        <f t="shared" si="456"/>
        <v>0</v>
      </c>
      <c r="H88" s="435">
        <v>0</v>
      </c>
      <c r="I88" s="432">
        <v>0</v>
      </c>
      <c r="J88" s="436">
        <v>0</v>
      </c>
      <c r="K88" s="437">
        <f t="shared" si="458"/>
        <v>0</v>
      </c>
      <c r="L88" s="437">
        <f t="shared" si="459"/>
        <v>0</v>
      </c>
      <c r="M88" s="435">
        <v>0</v>
      </c>
      <c r="N88" s="432">
        <v>0</v>
      </c>
      <c r="O88" s="436">
        <v>0</v>
      </c>
      <c r="P88" s="437">
        <f t="shared" si="461"/>
        <v>0</v>
      </c>
      <c r="Q88" s="435">
        <v>0</v>
      </c>
      <c r="R88" s="432">
        <v>0</v>
      </c>
      <c r="S88" s="436">
        <v>0</v>
      </c>
      <c r="T88" s="437">
        <f t="shared" si="463"/>
        <v>0</v>
      </c>
      <c r="U88" s="437">
        <f t="shared" si="464"/>
        <v>0</v>
      </c>
      <c r="V88" s="652">
        <f t="shared" si="465"/>
        <v>0</v>
      </c>
      <c r="W88" s="342">
        <f t="shared" si="466"/>
        <v>0</v>
      </c>
      <c r="X88" s="342">
        <f t="shared" si="467"/>
        <v>0</v>
      </c>
      <c r="Y88" s="342">
        <f t="shared" ref="Y88:Y91" si="475">D88+E88+F88</f>
        <v>0</v>
      </c>
      <c r="Z88" s="342">
        <f t="shared" si="468"/>
        <v>0</v>
      </c>
      <c r="AA88" s="342">
        <f t="shared" si="469"/>
        <v>0</v>
      </c>
      <c r="AB88" s="342">
        <f t="shared" si="451"/>
        <v>0</v>
      </c>
      <c r="AC88" s="342">
        <f t="shared" si="470"/>
        <v>0</v>
      </c>
      <c r="AD88" s="342">
        <f t="shared" si="471"/>
        <v>0</v>
      </c>
      <c r="AE88" s="342">
        <f t="shared" si="472"/>
        <v>0</v>
      </c>
      <c r="AF88" s="342">
        <f t="shared" si="452"/>
        <v>0</v>
      </c>
      <c r="AG88" s="342">
        <f t="shared" si="473"/>
        <v>0</v>
      </c>
      <c r="AH88" s="1033">
        <f t="shared" si="474"/>
        <v>0</v>
      </c>
    </row>
    <row r="89" spans="1:34" ht="32.1" customHeight="1" outlineLevel="1" x14ac:dyDescent="0.3">
      <c r="A89" s="1000" t="str">
        <f t="shared" si="453"/>
        <v>GERMANY</v>
      </c>
      <c r="B89" s="1003" t="str">
        <f t="shared" si="454"/>
        <v>STAY LAC DE</v>
      </c>
      <c r="C89" s="268" t="s">
        <v>39</v>
      </c>
      <c r="D89" s="439">
        <f>D88/$B$2</f>
        <v>0</v>
      </c>
      <c r="E89" s="451">
        <f t="shared" ref="E89:F89" si="476">E88/$B$2</f>
        <v>0</v>
      </c>
      <c r="F89" s="452">
        <f t="shared" si="476"/>
        <v>0</v>
      </c>
      <c r="G89" s="441">
        <f t="shared" si="456"/>
        <v>0</v>
      </c>
      <c r="H89" s="440">
        <f>H88/$B$2</f>
        <v>0</v>
      </c>
      <c r="I89" s="451">
        <f t="shared" ref="I89:J89" si="477">I88/$B$2</f>
        <v>0</v>
      </c>
      <c r="J89" s="453">
        <f t="shared" si="477"/>
        <v>0</v>
      </c>
      <c r="K89" s="443">
        <f t="shared" si="458"/>
        <v>0</v>
      </c>
      <c r="L89" s="443">
        <f t="shared" si="459"/>
        <v>0</v>
      </c>
      <c r="M89" s="440">
        <f>M88/$B$2</f>
        <v>0</v>
      </c>
      <c r="N89" s="451">
        <f t="shared" ref="N89:O89" si="478">N88/$B$2</f>
        <v>0</v>
      </c>
      <c r="O89" s="453">
        <f t="shared" si="478"/>
        <v>0</v>
      </c>
      <c r="P89" s="443">
        <f t="shared" si="461"/>
        <v>0</v>
      </c>
      <c r="Q89" s="440">
        <f>Q88/$B$2</f>
        <v>0</v>
      </c>
      <c r="R89" s="451">
        <f t="shared" ref="R89:S89" si="479">R88/$B$2</f>
        <v>0</v>
      </c>
      <c r="S89" s="453">
        <f t="shared" si="479"/>
        <v>0</v>
      </c>
      <c r="T89" s="443">
        <f t="shared" si="463"/>
        <v>0</v>
      </c>
      <c r="U89" s="443">
        <f t="shared" si="464"/>
        <v>0</v>
      </c>
      <c r="V89" s="798">
        <f t="shared" si="465"/>
        <v>0</v>
      </c>
      <c r="W89" s="335">
        <f t="shared" si="466"/>
        <v>0</v>
      </c>
      <c r="X89" s="335">
        <f t="shared" si="467"/>
        <v>0</v>
      </c>
      <c r="Y89" s="335">
        <f t="shared" si="475"/>
        <v>0</v>
      </c>
      <c r="Z89" s="335">
        <f t="shared" si="468"/>
        <v>0</v>
      </c>
      <c r="AA89" s="335">
        <f t="shared" si="469"/>
        <v>0</v>
      </c>
      <c r="AB89" s="335">
        <f t="shared" si="451"/>
        <v>0</v>
      </c>
      <c r="AC89" s="335">
        <f t="shared" si="470"/>
        <v>0</v>
      </c>
      <c r="AD89" s="335">
        <f t="shared" si="471"/>
        <v>0</v>
      </c>
      <c r="AE89" s="335">
        <f t="shared" si="472"/>
        <v>0</v>
      </c>
      <c r="AF89" s="335">
        <f t="shared" si="452"/>
        <v>0</v>
      </c>
      <c r="AG89" s="335">
        <f t="shared" si="473"/>
        <v>0</v>
      </c>
      <c r="AH89" s="1034">
        <f t="shared" si="474"/>
        <v>0</v>
      </c>
    </row>
    <row r="90" spans="1:34" ht="32.1" customHeight="1" outlineLevel="1" x14ac:dyDescent="0.3">
      <c r="A90" s="1000" t="str">
        <f t="shared" si="453"/>
        <v>GERMANY</v>
      </c>
      <c r="B90" s="1003" t="str">
        <f t="shared" si="454"/>
        <v>STAY LAC DE</v>
      </c>
      <c r="C90" s="323" t="s">
        <v>40</v>
      </c>
      <c r="D90" s="455">
        <f>'JANUARY ''25 PLN'!I14</f>
        <v>0</v>
      </c>
      <c r="E90" s="446">
        <f>'FEBRUARY ''25 PLN'!P14</f>
        <v>0</v>
      </c>
      <c r="F90" s="447">
        <f>'MARCH ''25 PLN'!Q14</f>
        <v>0</v>
      </c>
      <c r="G90" s="448">
        <f t="shared" si="456"/>
        <v>0</v>
      </c>
      <c r="H90" s="361">
        <f>'APRIL ''25 PLN'!P14</f>
        <v>0</v>
      </c>
      <c r="I90" s="446">
        <f>'MAY ''25 PLN'!P14</f>
        <v>0</v>
      </c>
      <c r="J90" s="446">
        <f>'JUNE ''25 PLN'!Q14</f>
        <v>0</v>
      </c>
      <c r="K90" s="450">
        <f t="shared" si="458"/>
        <v>0</v>
      </c>
      <c r="L90" s="450">
        <f t="shared" si="459"/>
        <v>0</v>
      </c>
      <c r="M90" s="446">
        <f>'JULY ''25 PLN'!P14</f>
        <v>0</v>
      </c>
      <c r="N90" s="446">
        <f>'AUGUST ''25 PLN'!P14</f>
        <v>0</v>
      </c>
      <c r="O90" s="362">
        <f>'SEPTEMBER ''25 PLN'!P14</f>
        <v>0</v>
      </c>
      <c r="P90" s="450">
        <f t="shared" si="461"/>
        <v>0</v>
      </c>
      <c r="Q90" s="361">
        <f>'OCTOBER ''25 PLN'!P14</f>
        <v>0</v>
      </c>
      <c r="R90" s="358">
        <f>'NOVEMBER ''25 PLN'!P14</f>
        <v>0</v>
      </c>
      <c r="S90" s="362">
        <f>'DECEMBER ''25 PLN'!P14</f>
        <v>0</v>
      </c>
      <c r="T90" s="450">
        <f t="shared" si="463"/>
        <v>0</v>
      </c>
      <c r="U90" s="450">
        <f t="shared" si="464"/>
        <v>0</v>
      </c>
      <c r="V90" s="797">
        <f t="shared" si="465"/>
        <v>0</v>
      </c>
      <c r="W90" s="363">
        <f t="shared" si="466"/>
        <v>0</v>
      </c>
      <c r="X90" s="363">
        <f t="shared" si="467"/>
        <v>0</v>
      </c>
      <c r="Y90" s="363">
        <f t="shared" si="475"/>
        <v>0</v>
      </c>
      <c r="Z90" s="363">
        <f t="shared" si="468"/>
        <v>0</v>
      </c>
      <c r="AA90" s="363">
        <f t="shared" si="469"/>
        <v>0</v>
      </c>
      <c r="AB90" s="363">
        <f t="shared" si="451"/>
        <v>0</v>
      </c>
      <c r="AC90" s="363">
        <f t="shared" si="470"/>
        <v>0</v>
      </c>
      <c r="AD90" s="363">
        <f t="shared" si="471"/>
        <v>0</v>
      </c>
      <c r="AE90" s="363">
        <f t="shared" si="472"/>
        <v>0</v>
      </c>
      <c r="AF90" s="363">
        <f t="shared" si="452"/>
        <v>0</v>
      </c>
      <c r="AG90" s="363">
        <f t="shared" si="473"/>
        <v>0</v>
      </c>
      <c r="AH90" s="1035">
        <f t="shared" si="474"/>
        <v>0</v>
      </c>
    </row>
    <row r="91" spans="1:34" ht="32.1" customHeight="1" outlineLevel="1" x14ac:dyDescent="0.3">
      <c r="A91" s="1000" t="str">
        <f t="shared" si="453"/>
        <v>GERMANY</v>
      </c>
      <c r="B91" s="1003" t="str">
        <f t="shared" si="454"/>
        <v>STAY LAC DE</v>
      </c>
      <c r="C91" s="268" t="s">
        <v>41</v>
      </c>
      <c r="D91" s="439">
        <f>D90/$B$2</f>
        <v>0</v>
      </c>
      <c r="E91" s="451">
        <f t="shared" ref="E91:F91" si="480">E90/$B$2</f>
        <v>0</v>
      </c>
      <c r="F91" s="452">
        <f t="shared" si="480"/>
        <v>0</v>
      </c>
      <c r="G91" s="441">
        <f t="shared" si="456"/>
        <v>0</v>
      </c>
      <c r="H91" s="440">
        <f>H90/$B$2</f>
        <v>0</v>
      </c>
      <c r="I91" s="451">
        <f t="shared" ref="I91:J91" si="481">I90/$B$2</f>
        <v>0</v>
      </c>
      <c r="J91" s="453">
        <f t="shared" si="481"/>
        <v>0</v>
      </c>
      <c r="K91" s="443">
        <f t="shared" si="458"/>
        <v>0</v>
      </c>
      <c r="L91" s="443">
        <f t="shared" si="459"/>
        <v>0</v>
      </c>
      <c r="M91" s="440">
        <f>M90/$B$2</f>
        <v>0</v>
      </c>
      <c r="N91" s="451">
        <f t="shared" ref="N91:O91" si="482">N90/$B$2</f>
        <v>0</v>
      </c>
      <c r="O91" s="453">
        <f t="shared" si="482"/>
        <v>0</v>
      </c>
      <c r="P91" s="443">
        <f t="shared" si="461"/>
        <v>0</v>
      </c>
      <c r="Q91" s="440">
        <f>Q90/$B$2</f>
        <v>0</v>
      </c>
      <c r="R91" s="451">
        <f t="shared" ref="R91:S91" si="483">R90/$B$2</f>
        <v>0</v>
      </c>
      <c r="S91" s="453">
        <f t="shared" si="483"/>
        <v>0</v>
      </c>
      <c r="T91" s="443">
        <f>S91+R91+Q91</f>
        <v>0</v>
      </c>
      <c r="U91" s="443">
        <f t="shared" si="464"/>
        <v>0</v>
      </c>
      <c r="V91" s="798">
        <f t="shared" si="465"/>
        <v>0</v>
      </c>
      <c r="W91" s="330">
        <f t="shared" si="466"/>
        <v>0</v>
      </c>
      <c r="X91" s="330">
        <f t="shared" si="467"/>
        <v>0</v>
      </c>
      <c r="Y91" s="330">
        <f t="shared" si="475"/>
        <v>0</v>
      </c>
      <c r="Z91" s="330">
        <f t="shared" si="468"/>
        <v>0</v>
      </c>
      <c r="AA91" s="330">
        <f t="shared" si="469"/>
        <v>0</v>
      </c>
      <c r="AB91" s="330">
        <f t="shared" si="451"/>
        <v>0</v>
      </c>
      <c r="AC91" s="330">
        <f t="shared" si="470"/>
        <v>0</v>
      </c>
      <c r="AD91" s="330">
        <f t="shared" si="471"/>
        <v>0</v>
      </c>
      <c r="AE91" s="330">
        <f t="shared" si="472"/>
        <v>0</v>
      </c>
      <c r="AF91" s="330">
        <f t="shared" si="452"/>
        <v>0</v>
      </c>
      <c r="AG91" s="330">
        <f t="shared" si="473"/>
        <v>0</v>
      </c>
      <c r="AH91" s="1037">
        <f t="shared" si="474"/>
        <v>0</v>
      </c>
    </row>
    <row r="92" spans="1:34" ht="32.1" customHeight="1" outlineLevel="1" x14ac:dyDescent="0.3">
      <c r="A92" s="1000" t="str">
        <f t="shared" si="453"/>
        <v>GERMANY</v>
      </c>
      <c r="B92" s="1003" t="str">
        <f t="shared" si="454"/>
        <v>STAY LAC DE</v>
      </c>
      <c r="C92" s="321" t="s">
        <v>42</v>
      </c>
      <c r="D92" s="417">
        <f>D90-D88</f>
        <v>0</v>
      </c>
      <c r="E92" s="418">
        <f t="shared" ref="E92:G92" si="484">E90-E88</f>
        <v>0</v>
      </c>
      <c r="F92" s="419">
        <f t="shared" si="484"/>
        <v>0</v>
      </c>
      <c r="G92" s="420">
        <f t="shared" si="484"/>
        <v>0</v>
      </c>
      <c r="H92" s="421">
        <f>H90-H88</f>
        <v>0</v>
      </c>
      <c r="I92" s="418">
        <f t="shared" ref="I92:V92" si="485">I90-I88</f>
        <v>0</v>
      </c>
      <c r="J92" s="422">
        <f t="shared" si="485"/>
        <v>0</v>
      </c>
      <c r="K92" s="423">
        <f t="shared" si="485"/>
        <v>0</v>
      </c>
      <c r="L92" s="423">
        <f t="shared" si="485"/>
        <v>0</v>
      </c>
      <c r="M92" s="421">
        <f t="shared" si="485"/>
        <v>0</v>
      </c>
      <c r="N92" s="418">
        <f t="shared" si="485"/>
        <v>0</v>
      </c>
      <c r="O92" s="422">
        <f t="shared" si="485"/>
        <v>0</v>
      </c>
      <c r="P92" s="423">
        <f t="shared" si="485"/>
        <v>0</v>
      </c>
      <c r="Q92" s="421">
        <f t="shared" si="485"/>
        <v>0</v>
      </c>
      <c r="R92" s="418">
        <f t="shared" si="485"/>
        <v>0</v>
      </c>
      <c r="S92" s="422">
        <f t="shared" si="485"/>
        <v>0</v>
      </c>
      <c r="T92" s="423">
        <f t="shared" si="485"/>
        <v>0</v>
      </c>
      <c r="U92" s="423">
        <f t="shared" si="485"/>
        <v>0</v>
      </c>
      <c r="V92" s="649">
        <f t="shared" si="485"/>
        <v>0</v>
      </c>
      <c r="W92" s="423">
        <f t="shared" ref="W92:AH92" si="486">W90-W88</f>
        <v>0</v>
      </c>
      <c r="X92" s="423">
        <f t="shared" si="486"/>
        <v>0</v>
      </c>
      <c r="Y92" s="423">
        <f t="shared" si="486"/>
        <v>0</v>
      </c>
      <c r="Z92" s="423">
        <f t="shared" si="486"/>
        <v>0</v>
      </c>
      <c r="AA92" s="423">
        <f t="shared" si="486"/>
        <v>0</v>
      </c>
      <c r="AB92" s="423">
        <f t="shared" si="486"/>
        <v>0</v>
      </c>
      <c r="AC92" s="423">
        <f t="shared" si="486"/>
        <v>0</v>
      </c>
      <c r="AD92" s="423">
        <f t="shared" si="486"/>
        <v>0</v>
      </c>
      <c r="AE92" s="423">
        <f t="shared" si="486"/>
        <v>0</v>
      </c>
      <c r="AF92" s="423">
        <f t="shared" si="486"/>
        <v>0</v>
      </c>
      <c r="AG92" s="423">
        <f t="shared" si="486"/>
        <v>0</v>
      </c>
      <c r="AH92" s="512">
        <f t="shared" si="486"/>
        <v>0</v>
      </c>
    </row>
    <row r="93" spans="1:34" ht="32.1" customHeight="1" outlineLevel="1" x14ac:dyDescent="0.3">
      <c r="A93" s="1000" t="str">
        <f t="shared" si="453"/>
        <v>GERMANY</v>
      </c>
      <c r="B93" s="1003" t="str">
        <f t="shared" si="454"/>
        <v>STAY LAC DE</v>
      </c>
      <c r="C93" s="321" t="s">
        <v>43</v>
      </c>
      <c r="D93" s="574" t="e">
        <f>D90/D88-1</f>
        <v>#DIV/0!</v>
      </c>
      <c r="E93" s="575" t="e">
        <f t="shared" ref="E93:F93" si="487">E90/E88-1</f>
        <v>#DIV/0!</v>
      </c>
      <c r="F93" s="576" t="e">
        <f t="shared" si="487"/>
        <v>#DIV/0!</v>
      </c>
      <c r="G93" s="577" t="e">
        <f>G90/G88-1</f>
        <v>#DIV/0!</v>
      </c>
      <c r="H93" s="578" t="e">
        <f>H90/H88-1</f>
        <v>#DIV/0!</v>
      </c>
      <c r="I93" s="575" t="e">
        <f t="shared" ref="I93:V93" si="488">I90/I88-1</f>
        <v>#DIV/0!</v>
      </c>
      <c r="J93" s="579" t="e">
        <f t="shared" si="488"/>
        <v>#DIV/0!</v>
      </c>
      <c r="K93" s="580" t="e">
        <f t="shared" si="488"/>
        <v>#DIV/0!</v>
      </c>
      <c r="L93" s="580" t="e">
        <f t="shared" si="488"/>
        <v>#DIV/0!</v>
      </c>
      <c r="M93" s="578" t="e">
        <f t="shared" si="488"/>
        <v>#DIV/0!</v>
      </c>
      <c r="N93" s="575" t="e">
        <f t="shared" si="488"/>
        <v>#DIV/0!</v>
      </c>
      <c r="O93" s="579" t="e">
        <f t="shared" si="488"/>
        <v>#DIV/0!</v>
      </c>
      <c r="P93" s="580" t="e">
        <f t="shared" si="488"/>
        <v>#DIV/0!</v>
      </c>
      <c r="Q93" s="578" t="e">
        <f t="shared" si="488"/>
        <v>#DIV/0!</v>
      </c>
      <c r="R93" s="575" t="e">
        <f t="shared" si="488"/>
        <v>#DIV/0!</v>
      </c>
      <c r="S93" s="579" t="e">
        <f t="shared" si="488"/>
        <v>#DIV/0!</v>
      </c>
      <c r="T93" s="580" t="e">
        <f t="shared" si="488"/>
        <v>#DIV/0!</v>
      </c>
      <c r="U93" s="580" t="e">
        <f t="shared" si="488"/>
        <v>#DIV/0!</v>
      </c>
      <c r="V93" s="804" t="e">
        <f t="shared" si="488"/>
        <v>#DIV/0!</v>
      </c>
      <c r="W93" s="430" t="e">
        <f t="shared" ref="W93:AH93" si="489">W90/W88-1</f>
        <v>#DIV/0!</v>
      </c>
      <c r="X93" s="430" t="e">
        <f t="shared" si="489"/>
        <v>#DIV/0!</v>
      </c>
      <c r="Y93" s="430" t="e">
        <f t="shared" si="489"/>
        <v>#DIV/0!</v>
      </c>
      <c r="Z93" s="430" t="e">
        <f t="shared" si="489"/>
        <v>#DIV/0!</v>
      </c>
      <c r="AA93" s="430" t="e">
        <f t="shared" si="489"/>
        <v>#DIV/0!</v>
      </c>
      <c r="AB93" s="430" t="e">
        <f t="shared" si="489"/>
        <v>#DIV/0!</v>
      </c>
      <c r="AC93" s="430" t="e">
        <f t="shared" si="489"/>
        <v>#DIV/0!</v>
      </c>
      <c r="AD93" s="430" t="e">
        <f t="shared" si="489"/>
        <v>#DIV/0!</v>
      </c>
      <c r="AE93" s="430" t="e">
        <f t="shared" si="489"/>
        <v>#DIV/0!</v>
      </c>
      <c r="AF93" s="430" t="e">
        <f t="shared" si="489"/>
        <v>#DIV/0!</v>
      </c>
      <c r="AG93" s="430" t="e">
        <f t="shared" si="489"/>
        <v>#DIV/0!</v>
      </c>
      <c r="AH93" s="1036" t="e">
        <f t="shared" si="489"/>
        <v>#DIV/0!</v>
      </c>
    </row>
    <row r="94" spans="1:34" ht="32.1" customHeight="1" outlineLevel="1" thickBot="1" x14ac:dyDescent="0.35">
      <c r="A94" s="1001" t="str">
        <f t="shared" si="453"/>
        <v>GERMANY</v>
      </c>
      <c r="B94" s="1004" t="str">
        <f t="shared" si="454"/>
        <v>STAY LAC DE</v>
      </c>
      <c r="C94" s="261" t="s">
        <v>44</v>
      </c>
      <c r="D94" s="70" t="e">
        <f>D90/D86-1</f>
        <v>#DIV/0!</v>
      </c>
      <c r="E94" s="80" t="e">
        <f t="shared" ref="E94:G94" si="490">E90/E86-1</f>
        <v>#DIV/0!</v>
      </c>
      <c r="F94" s="79" t="e">
        <f t="shared" si="490"/>
        <v>#DIV/0!</v>
      </c>
      <c r="G94" s="79" t="e">
        <f t="shared" si="490"/>
        <v>#DIV/0!</v>
      </c>
      <c r="H94" s="80" t="e">
        <f>H90/H86-1</f>
        <v>#DIV/0!</v>
      </c>
      <c r="I94" s="80" t="e">
        <f t="shared" ref="I94:V94" si="491">I90/I86-1</f>
        <v>#DIV/0!</v>
      </c>
      <c r="J94" s="82" t="e">
        <f t="shared" si="491"/>
        <v>#DIV/0!</v>
      </c>
      <c r="K94" s="69" t="e">
        <f t="shared" si="491"/>
        <v>#DIV/0!</v>
      </c>
      <c r="L94" s="69" t="e">
        <f t="shared" si="491"/>
        <v>#DIV/0!</v>
      </c>
      <c r="M94" s="80" t="e">
        <f t="shared" si="491"/>
        <v>#DIV/0!</v>
      </c>
      <c r="N94" s="80" t="e">
        <f t="shared" si="491"/>
        <v>#DIV/0!</v>
      </c>
      <c r="O94" s="82" t="e">
        <f t="shared" si="491"/>
        <v>#DIV/0!</v>
      </c>
      <c r="P94" s="69" t="e">
        <f t="shared" si="491"/>
        <v>#DIV/0!</v>
      </c>
      <c r="Q94" s="80" t="e">
        <f t="shared" si="491"/>
        <v>#DIV/0!</v>
      </c>
      <c r="R94" s="80" t="e">
        <f t="shared" si="491"/>
        <v>#DIV/0!</v>
      </c>
      <c r="S94" s="82" t="e">
        <f t="shared" si="491"/>
        <v>#DIV/0!</v>
      </c>
      <c r="T94" s="69" t="e">
        <f t="shared" si="491"/>
        <v>#DIV/0!</v>
      </c>
      <c r="U94" s="69" t="e">
        <f t="shared" si="491"/>
        <v>#DIV/0!</v>
      </c>
      <c r="V94" s="793" t="e">
        <f t="shared" si="491"/>
        <v>#DIV/0!</v>
      </c>
      <c r="W94" s="69" t="e">
        <f t="shared" ref="W94:AH94" si="492">W90/W86-1</f>
        <v>#DIV/0!</v>
      </c>
      <c r="X94" s="69" t="e">
        <f t="shared" si="492"/>
        <v>#DIV/0!</v>
      </c>
      <c r="Y94" s="69" t="e">
        <f t="shared" si="492"/>
        <v>#DIV/0!</v>
      </c>
      <c r="Z94" s="69" t="e">
        <f t="shared" si="492"/>
        <v>#DIV/0!</v>
      </c>
      <c r="AA94" s="69" t="e">
        <f t="shared" si="492"/>
        <v>#DIV/0!</v>
      </c>
      <c r="AB94" s="69" t="e">
        <f t="shared" si="492"/>
        <v>#DIV/0!</v>
      </c>
      <c r="AC94" s="69" t="e">
        <f t="shared" si="492"/>
        <v>#DIV/0!</v>
      </c>
      <c r="AD94" s="69" t="e">
        <f t="shared" si="492"/>
        <v>#DIV/0!</v>
      </c>
      <c r="AE94" s="69" t="e">
        <f t="shared" si="492"/>
        <v>#DIV/0!</v>
      </c>
      <c r="AF94" s="69" t="e">
        <f t="shared" si="492"/>
        <v>#DIV/0!</v>
      </c>
      <c r="AG94" s="69" t="e">
        <f t="shared" si="492"/>
        <v>#DIV/0!</v>
      </c>
      <c r="AH94" s="651" t="e">
        <f t="shared" si="492"/>
        <v>#DIV/0!</v>
      </c>
    </row>
    <row r="95" spans="1:34" ht="32.1" hidden="1" customHeight="1" outlineLevel="1" x14ac:dyDescent="0.35">
      <c r="A95" s="999" t="s">
        <v>57</v>
      </c>
      <c r="B95" s="1002" t="s">
        <v>58</v>
      </c>
      <c r="C95" s="259" t="s">
        <v>36</v>
      </c>
      <c r="D95" s="456">
        <v>178120.019</v>
      </c>
      <c r="E95" s="457">
        <v>121951.24830000001</v>
      </c>
      <c r="F95" s="458">
        <v>124926.80899999999</v>
      </c>
      <c r="G95" s="459">
        <f>F95+E95+D95</f>
        <v>424998.07629999996</v>
      </c>
      <c r="H95" s="460">
        <v>153786.49950000001</v>
      </c>
      <c r="I95" s="457">
        <v>156338.11989999999</v>
      </c>
      <c r="J95" s="461">
        <v>163088.05979999999</v>
      </c>
      <c r="K95" s="462">
        <f>J95+I95+H95</f>
        <v>473212.67920000001</v>
      </c>
      <c r="L95" s="462">
        <f>K95+G95</f>
        <v>898210.75549999997</v>
      </c>
      <c r="M95" s="460">
        <v>222245.3204</v>
      </c>
      <c r="N95" s="457">
        <v>210013.18109999999</v>
      </c>
      <c r="O95" s="461">
        <v>182302.67300000001</v>
      </c>
      <c r="P95" s="462">
        <f>O95+N95+M95</f>
        <v>614561.17449999996</v>
      </c>
      <c r="Q95" s="460">
        <v>178800.0491</v>
      </c>
      <c r="R95" s="457">
        <v>207996.58069999999</v>
      </c>
      <c r="S95" s="461">
        <v>297282.35930000001</v>
      </c>
      <c r="T95" s="462">
        <f>S95+R95+Q95</f>
        <v>684078.98910000001</v>
      </c>
      <c r="U95" s="462">
        <f>T95+P95</f>
        <v>1298640.1636000001</v>
      </c>
      <c r="V95" s="802">
        <f>U95+L95</f>
        <v>2196850.9191000001</v>
      </c>
      <c r="W95" s="403">
        <f>D95</f>
        <v>178120.019</v>
      </c>
      <c r="X95" s="403">
        <f>D95+E95</f>
        <v>300071.26730000001</v>
      </c>
      <c r="Y95" s="403">
        <f>D95+E95+F95</f>
        <v>424998.07630000002</v>
      </c>
      <c r="Z95" s="403">
        <f>D95+E95+F95+H95</f>
        <v>578784.57579999999</v>
      </c>
      <c r="AA95" s="403">
        <f>D95+E95+F95+H95+I95</f>
        <v>735122.69570000004</v>
      </c>
      <c r="AB95" s="403">
        <f t="shared" ref="AB95:AB100" si="493">D95+E95+F95+H95+I95+J95</f>
        <v>898210.75549999997</v>
      </c>
      <c r="AC95" s="403">
        <f>D95+E95+F95+H95+I95+J95+M95</f>
        <v>1120456.0759000001</v>
      </c>
      <c r="AD95" s="403">
        <f>D95+E95+F95+H95+I95+J95+M95+N95</f>
        <v>1330469.257</v>
      </c>
      <c r="AE95" s="403">
        <f>D95+E95+F95+H95+I95+J95+M95+N95+O95</f>
        <v>1512771.93</v>
      </c>
      <c r="AF95" s="403">
        <f t="shared" ref="AF95:AF100" si="494">D95+E95+F95+H95+I95+J95+M95+N95+O95+Q95</f>
        <v>1691571.9790999999</v>
      </c>
      <c r="AG95" s="403">
        <f>D95+E95+F95+H95+I95+J95+M95+N95+O95+Q95+R95</f>
        <v>1899568.5597999999</v>
      </c>
      <c r="AH95" s="1031">
        <f>D95+E95+F95+H95+I95+J95+M95+N95+O95+Q95+R95+S95</f>
        <v>2196850.9191000001</v>
      </c>
    </row>
    <row r="96" spans="1:34" ht="32.1" hidden="1" customHeight="1" outlineLevel="1" x14ac:dyDescent="0.35">
      <c r="A96" s="1000" t="str">
        <f t="shared" ref="A96:A103" si="495">A95</f>
        <v>SPAIN</v>
      </c>
      <c r="B96" s="1003" t="str">
        <f t="shared" ref="B96:B103" si="496">B95</f>
        <v>AMAZON ES</v>
      </c>
      <c r="C96" s="275" t="s">
        <v>37</v>
      </c>
      <c r="D96" s="439">
        <f>D95/$B$2</f>
        <v>41423.260232558139</v>
      </c>
      <c r="E96" s="451">
        <f t="shared" ref="E96:F96" si="497">E95/$B$2</f>
        <v>28360.755418604655</v>
      </c>
      <c r="F96" s="452">
        <f t="shared" si="497"/>
        <v>29052.746279069768</v>
      </c>
      <c r="G96" s="441">
        <f t="shared" ref="G96:G100" si="498">F96+E96+D96</f>
        <v>98836.761930232562</v>
      </c>
      <c r="H96" s="440">
        <f>H95/$B$2</f>
        <v>35764.302209302332</v>
      </c>
      <c r="I96" s="451">
        <f t="shared" ref="I96:J96" si="499">I95/$B$2</f>
        <v>36357.702302325582</v>
      </c>
      <c r="J96" s="453">
        <f t="shared" si="499"/>
        <v>37927.455767441861</v>
      </c>
      <c r="K96" s="443">
        <f t="shared" ref="K96:K100" si="500">J96+I96+H96</f>
        <v>110049.46027906977</v>
      </c>
      <c r="L96" s="443">
        <f t="shared" ref="L96:L100" si="501">K96+G96</f>
        <v>208886.22220930233</v>
      </c>
      <c r="M96" s="440">
        <f>M95/$B$2</f>
        <v>51684.958232558143</v>
      </c>
      <c r="N96" s="451">
        <f t="shared" ref="N96:O96" si="502">N95/$B$2</f>
        <v>48840.274674418601</v>
      </c>
      <c r="O96" s="453">
        <f t="shared" si="502"/>
        <v>42395.970465116283</v>
      </c>
      <c r="P96" s="443">
        <f t="shared" ref="P96:P100" si="503">O96+N96+M96</f>
        <v>142921.20337209303</v>
      </c>
      <c r="Q96" s="440">
        <f>Q95/$B$2</f>
        <v>41581.406767441862</v>
      </c>
      <c r="R96" s="451">
        <f t="shared" ref="R96:S96" si="504">R95/$B$2</f>
        <v>48371.297837209306</v>
      </c>
      <c r="S96" s="453">
        <f t="shared" si="504"/>
        <v>69135.432395348849</v>
      </c>
      <c r="T96" s="443">
        <f t="shared" ref="T96:T99" si="505">S96+R96+Q96</f>
        <v>159088.13700000002</v>
      </c>
      <c r="U96" s="443">
        <f t="shared" ref="U96:U100" si="506">T96+P96</f>
        <v>302009.34037209302</v>
      </c>
      <c r="V96" s="798">
        <f t="shared" ref="V96:V100" si="507">U96+L96</f>
        <v>510895.56258139538</v>
      </c>
      <c r="W96" s="329">
        <f t="shared" ref="W96:W100" si="508">D96</f>
        <v>41423.260232558139</v>
      </c>
      <c r="X96" s="329">
        <f t="shared" ref="X96:X100" si="509">D96+E96</f>
        <v>69784.015651162801</v>
      </c>
      <c r="Y96" s="329">
        <f>D96+E96+F96</f>
        <v>98836.761930232577</v>
      </c>
      <c r="Z96" s="329">
        <f t="shared" ref="Z96:Z100" si="510">D96+E96+F96+H96</f>
        <v>134601.06413953489</v>
      </c>
      <c r="AA96" s="329">
        <f t="shared" ref="AA96:AA100" si="511">D96+E96+F96+H96+I96</f>
        <v>170958.76644186047</v>
      </c>
      <c r="AB96" s="329">
        <f t="shared" si="493"/>
        <v>208886.22220930233</v>
      </c>
      <c r="AC96" s="329">
        <f t="shared" ref="AC96:AC100" si="512">D96+E96+F96+H96+I96+J96+M96</f>
        <v>260571.18044186046</v>
      </c>
      <c r="AD96" s="329">
        <f t="shared" ref="AD96:AD100" si="513">D96+E96+F96+H96+I96+J96+M96+N96</f>
        <v>309411.45511627907</v>
      </c>
      <c r="AE96" s="329">
        <f t="shared" ref="AE96:AE100" si="514">D96+E96+F96+H96+I96+J96+M96+N96+O96</f>
        <v>351807.42558139534</v>
      </c>
      <c r="AF96" s="329">
        <f t="shared" si="494"/>
        <v>393388.83234883717</v>
      </c>
      <c r="AG96" s="329">
        <f t="shared" ref="AG96:AG100" si="515">D96+E96+F96+H96+I96+J96+M96+N96+O96+Q96+R96</f>
        <v>441760.13018604647</v>
      </c>
      <c r="AH96" s="1032">
        <f t="shared" ref="AH96:AH100" si="516">D96+E96+F96+H96+I96+J96+M96+N96+O96+Q96+R96+S96</f>
        <v>510895.56258139532</v>
      </c>
    </row>
    <row r="97" spans="1:34" ht="32.1" hidden="1" customHeight="1" outlineLevel="1" x14ac:dyDescent="0.35">
      <c r="A97" s="1000" t="str">
        <f t="shared" si="495"/>
        <v>SPAIN</v>
      </c>
      <c r="B97" s="1003" t="str">
        <f t="shared" si="496"/>
        <v>AMAZON ES</v>
      </c>
      <c r="C97" s="322" t="s">
        <v>38</v>
      </c>
      <c r="D97" s="431">
        <v>190078.58212604909</v>
      </c>
      <c r="E97" s="432">
        <v>144100.14885807727</v>
      </c>
      <c r="F97" s="433">
        <v>144023.92347414279</v>
      </c>
      <c r="G97" s="434">
        <f t="shared" si="498"/>
        <v>478202.65445826913</v>
      </c>
      <c r="H97" s="435">
        <v>171414.41531997392</v>
      </c>
      <c r="I97" s="432">
        <v>170296.94391063772</v>
      </c>
      <c r="J97" s="436">
        <v>190740.14066289927</v>
      </c>
      <c r="K97" s="437">
        <f t="shared" si="500"/>
        <v>532451.49989351095</v>
      </c>
      <c r="L97" s="437">
        <f t="shared" si="501"/>
        <v>1010654.1543517801</v>
      </c>
      <c r="M97" s="435">
        <v>245836.68845191589</v>
      </c>
      <c r="N97" s="432">
        <v>200102.61014423476</v>
      </c>
      <c r="O97" s="436">
        <v>190136.31804355542</v>
      </c>
      <c r="P97" s="437">
        <f t="shared" si="503"/>
        <v>636075.61663970607</v>
      </c>
      <c r="Q97" s="435">
        <v>179885.31615469194</v>
      </c>
      <c r="R97" s="432">
        <v>249903.52311611618</v>
      </c>
      <c r="S97" s="436">
        <v>276007.37709572847</v>
      </c>
      <c r="T97" s="437">
        <f t="shared" si="505"/>
        <v>705796.21636653657</v>
      </c>
      <c r="U97" s="437">
        <f t="shared" si="506"/>
        <v>1341871.8330062428</v>
      </c>
      <c r="V97" s="652">
        <f t="shared" si="507"/>
        <v>2352525.9873580229</v>
      </c>
      <c r="W97" s="342">
        <f t="shared" si="508"/>
        <v>190078.58212604909</v>
      </c>
      <c r="X97" s="342">
        <f t="shared" si="509"/>
        <v>334178.73098412633</v>
      </c>
      <c r="Y97" s="342">
        <f t="shared" ref="Y97:Y100" si="517">D97+E97+F97</f>
        <v>478202.65445826913</v>
      </c>
      <c r="Z97" s="342">
        <f t="shared" si="510"/>
        <v>649617.06977824308</v>
      </c>
      <c r="AA97" s="342">
        <f t="shared" si="511"/>
        <v>819914.01368888083</v>
      </c>
      <c r="AB97" s="342">
        <f t="shared" si="493"/>
        <v>1010654.1543517801</v>
      </c>
      <c r="AC97" s="342">
        <f t="shared" si="512"/>
        <v>1256490.8428036959</v>
      </c>
      <c r="AD97" s="342">
        <f t="shared" si="513"/>
        <v>1456593.4529479307</v>
      </c>
      <c r="AE97" s="342">
        <f t="shared" si="514"/>
        <v>1646729.770991486</v>
      </c>
      <c r="AF97" s="342">
        <f t="shared" si="494"/>
        <v>1826615.0871461779</v>
      </c>
      <c r="AG97" s="342">
        <f t="shared" si="515"/>
        <v>2076518.6102622941</v>
      </c>
      <c r="AH97" s="1033">
        <f t="shared" si="516"/>
        <v>2352525.9873580225</v>
      </c>
    </row>
    <row r="98" spans="1:34" ht="32.1" hidden="1" customHeight="1" outlineLevel="1" x14ac:dyDescent="0.35">
      <c r="A98" s="1000" t="str">
        <f t="shared" si="495"/>
        <v>SPAIN</v>
      </c>
      <c r="B98" s="1003" t="str">
        <f t="shared" si="496"/>
        <v>AMAZON ES</v>
      </c>
      <c r="C98" s="268" t="s">
        <v>39</v>
      </c>
      <c r="D98" s="439">
        <f>D97/$B$2</f>
        <v>44204.321424662579</v>
      </c>
      <c r="E98" s="451">
        <f t="shared" ref="E98:F98" si="518">E97/$B$2</f>
        <v>33511.662525134248</v>
      </c>
      <c r="F98" s="452">
        <f t="shared" si="518"/>
        <v>33493.935691661114</v>
      </c>
      <c r="G98" s="441">
        <f t="shared" si="498"/>
        <v>111209.91964145793</v>
      </c>
      <c r="H98" s="440">
        <f>H97/$B$2</f>
        <v>39863.817516273004</v>
      </c>
      <c r="I98" s="451">
        <f t="shared" ref="I98:J98" si="519">I97/$B$2</f>
        <v>39603.940444334359</v>
      </c>
      <c r="J98" s="453">
        <f t="shared" si="519"/>
        <v>44358.172247185881</v>
      </c>
      <c r="K98" s="443">
        <f t="shared" si="500"/>
        <v>123825.93020779325</v>
      </c>
      <c r="L98" s="443">
        <f t="shared" si="501"/>
        <v>235035.84984925119</v>
      </c>
      <c r="M98" s="440">
        <f>M97/$B$2</f>
        <v>57171.322895794394</v>
      </c>
      <c r="N98" s="451">
        <f t="shared" ref="N98:O98" si="520">N97/$B$2</f>
        <v>46535.490731217389</v>
      </c>
      <c r="O98" s="453">
        <f t="shared" si="520"/>
        <v>44217.748382222191</v>
      </c>
      <c r="P98" s="443">
        <f t="shared" si="503"/>
        <v>147924.56200923398</v>
      </c>
      <c r="Q98" s="440">
        <f>Q97/$B$2</f>
        <v>41833.794454579525</v>
      </c>
      <c r="R98" s="451">
        <f t="shared" ref="R98:S98" si="521">R97/$B$2</f>
        <v>58117.098399096787</v>
      </c>
      <c r="S98" s="453">
        <f t="shared" si="521"/>
        <v>64187.762115285695</v>
      </c>
      <c r="T98" s="443">
        <f t="shared" si="505"/>
        <v>164138.65496896202</v>
      </c>
      <c r="U98" s="443">
        <f t="shared" si="506"/>
        <v>312063.216978196</v>
      </c>
      <c r="V98" s="798">
        <f t="shared" si="507"/>
        <v>547099.06682744715</v>
      </c>
      <c r="W98" s="335">
        <f t="shared" si="508"/>
        <v>44204.321424662579</v>
      </c>
      <c r="X98" s="335">
        <f t="shared" si="509"/>
        <v>77715.983949796821</v>
      </c>
      <c r="Y98" s="335">
        <f t="shared" si="517"/>
        <v>111209.91964145793</v>
      </c>
      <c r="Z98" s="335">
        <f t="shared" si="510"/>
        <v>151073.73715773094</v>
      </c>
      <c r="AA98" s="335">
        <f t="shared" si="511"/>
        <v>190677.67760206529</v>
      </c>
      <c r="AB98" s="335">
        <f t="shared" si="493"/>
        <v>235035.84984925116</v>
      </c>
      <c r="AC98" s="335">
        <f t="shared" si="512"/>
        <v>292207.17274504557</v>
      </c>
      <c r="AD98" s="335">
        <f t="shared" si="513"/>
        <v>338742.66347626294</v>
      </c>
      <c r="AE98" s="335">
        <f t="shared" si="514"/>
        <v>382960.41185848514</v>
      </c>
      <c r="AF98" s="335">
        <f t="shared" si="494"/>
        <v>424794.20631306467</v>
      </c>
      <c r="AG98" s="335">
        <f t="shared" si="515"/>
        <v>482911.30471216148</v>
      </c>
      <c r="AH98" s="1034">
        <f t="shared" si="516"/>
        <v>547099.06682744715</v>
      </c>
    </row>
    <row r="99" spans="1:34" ht="32.1" hidden="1" customHeight="1" outlineLevel="1" x14ac:dyDescent="0.35">
      <c r="A99" s="1000" t="str">
        <f t="shared" si="495"/>
        <v>SPAIN</v>
      </c>
      <c r="B99" s="1003" t="str">
        <f t="shared" si="496"/>
        <v>AMAZON ES</v>
      </c>
      <c r="C99" s="323" t="s">
        <v>40</v>
      </c>
      <c r="D99" s="455">
        <f>'JANUARY ''25 PLN'!I15</f>
        <v>203276.3615</v>
      </c>
      <c r="E99" s="446">
        <f>'FEBRUARY ''25 PLN'!P15</f>
        <v>158151.07079999999</v>
      </c>
      <c r="F99" s="447">
        <f>'MARCH ''25 PLN'!Q15</f>
        <v>166244.16</v>
      </c>
      <c r="G99" s="448">
        <f t="shared" si="498"/>
        <v>527671.59230000002</v>
      </c>
      <c r="H99" s="361">
        <f>'APRIL ''25 PLN'!P15</f>
        <v>68565.766119599997</v>
      </c>
      <c r="I99" s="446">
        <f>'MAY ''25 PLN'!P15</f>
        <v>178811.79109500002</v>
      </c>
      <c r="J99" s="446">
        <f>'JUNE ''25 PLN'!Q15</f>
        <v>200277.14773395003</v>
      </c>
      <c r="K99" s="450">
        <f t="shared" si="500"/>
        <v>447654.70494855003</v>
      </c>
      <c r="L99" s="450">
        <f t="shared" si="501"/>
        <v>975326.29724854999</v>
      </c>
      <c r="M99" s="446">
        <f>'JULY ''25 PLN'!P15</f>
        <v>258128.52292395002</v>
      </c>
      <c r="N99" s="446">
        <f>'AUGUST ''25 PLN'!P15</f>
        <v>210107.74060395002</v>
      </c>
      <c r="O99" s="362">
        <f>'SEPTEMBER ''25 PLN'!P15</f>
        <v>199643.13389895001</v>
      </c>
      <c r="P99" s="450">
        <f t="shared" si="503"/>
        <v>667879.39742685005</v>
      </c>
      <c r="Q99" s="361">
        <f>'OCTOBER ''25 PLN'!P15</f>
        <v>188879.58201000001</v>
      </c>
      <c r="R99" s="358">
        <f>'NOVEMBER ''25 PLN'!P15</f>
        <v>262398.69925395004</v>
      </c>
      <c r="S99" s="362">
        <f>'DECEMBER ''25 PLN'!P15</f>
        <v>289807.74595394998</v>
      </c>
      <c r="T99" s="450">
        <f t="shared" si="505"/>
        <v>741086.02721790003</v>
      </c>
      <c r="U99" s="450">
        <f t="shared" si="506"/>
        <v>1408965.4246447501</v>
      </c>
      <c r="V99" s="797">
        <f t="shared" si="507"/>
        <v>2384291.7218933003</v>
      </c>
      <c r="W99" s="363">
        <f t="shared" si="508"/>
        <v>203276.3615</v>
      </c>
      <c r="X99" s="363">
        <f t="shared" si="509"/>
        <v>361427.43229999999</v>
      </c>
      <c r="Y99" s="363">
        <f t="shared" si="517"/>
        <v>527671.59230000002</v>
      </c>
      <c r="Z99" s="363">
        <f t="shared" si="510"/>
        <v>596237.35841960006</v>
      </c>
      <c r="AA99" s="363">
        <f t="shared" si="511"/>
        <v>775049.14951460005</v>
      </c>
      <c r="AB99" s="363">
        <f t="shared" si="493"/>
        <v>975326.29724855011</v>
      </c>
      <c r="AC99" s="363">
        <f t="shared" si="512"/>
        <v>1233454.8201725001</v>
      </c>
      <c r="AD99" s="363">
        <f t="shared" si="513"/>
        <v>1443562.5607764502</v>
      </c>
      <c r="AE99" s="363">
        <f t="shared" si="514"/>
        <v>1643205.6946754002</v>
      </c>
      <c r="AF99" s="363">
        <f t="shared" si="494"/>
        <v>1832085.2766854002</v>
      </c>
      <c r="AG99" s="363">
        <f t="shared" si="515"/>
        <v>2094483.9759393502</v>
      </c>
      <c r="AH99" s="1035">
        <f t="shared" si="516"/>
        <v>2384291.7218933003</v>
      </c>
    </row>
    <row r="100" spans="1:34" ht="32.1" hidden="1" customHeight="1" outlineLevel="1" x14ac:dyDescent="0.35">
      <c r="A100" s="1000" t="str">
        <f t="shared" si="495"/>
        <v>SPAIN</v>
      </c>
      <c r="B100" s="1003" t="str">
        <f t="shared" si="496"/>
        <v>AMAZON ES</v>
      </c>
      <c r="C100" s="268" t="s">
        <v>41</v>
      </c>
      <c r="D100" s="439">
        <f>D99/$B$2</f>
        <v>47273.572441860466</v>
      </c>
      <c r="E100" s="451">
        <f t="shared" ref="E100:F100" si="522">E99/$B$2</f>
        <v>36779.318790697675</v>
      </c>
      <c r="F100" s="452">
        <f t="shared" si="522"/>
        <v>38661.432558139539</v>
      </c>
      <c r="G100" s="441">
        <f t="shared" si="498"/>
        <v>122714.32379069769</v>
      </c>
      <c r="H100" s="440">
        <f>H99/$B$2</f>
        <v>15945.52700455814</v>
      </c>
      <c r="I100" s="451">
        <f t="shared" ref="I100:J100" si="523">I99/$B$2</f>
        <v>41584.137463953499</v>
      </c>
      <c r="J100" s="453">
        <f t="shared" si="523"/>
        <v>46576.08086836047</v>
      </c>
      <c r="K100" s="443">
        <f t="shared" si="500"/>
        <v>104105.7453368721</v>
      </c>
      <c r="L100" s="443">
        <f t="shared" si="501"/>
        <v>226820.06912756979</v>
      </c>
      <c r="M100" s="440">
        <f>M99/$B$2</f>
        <v>60029.889052081402</v>
      </c>
      <c r="N100" s="451">
        <f t="shared" ref="N100:O100" si="524">N99/$B$2</f>
        <v>48862.265256732564</v>
      </c>
      <c r="O100" s="453">
        <f t="shared" si="524"/>
        <v>46428.635790453489</v>
      </c>
      <c r="P100" s="443">
        <f t="shared" si="503"/>
        <v>155320.79009926744</v>
      </c>
      <c r="Q100" s="440">
        <f>Q99/$B$2</f>
        <v>43925.484188372095</v>
      </c>
      <c r="R100" s="451">
        <f t="shared" ref="R100:S100" si="525">R99/$B$2</f>
        <v>61022.953314872102</v>
      </c>
      <c r="S100" s="453">
        <f t="shared" si="525"/>
        <v>67397.150221848831</v>
      </c>
      <c r="T100" s="443">
        <f>S100+R100+Q100</f>
        <v>172345.58772509304</v>
      </c>
      <c r="U100" s="443">
        <f t="shared" si="506"/>
        <v>327666.3778243605</v>
      </c>
      <c r="V100" s="798">
        <f t="shared" si="507"/>
        <v>554486.44695193029</v>
      </c>
      <c r="W100" s="330">
        <f t="shared" si="508"/>
        <v>47273.572441860466</v>
      </c>
      <c r="X100" s="330">
        <f t="shared" si="509"/>
        <v>84052.891232558148</v>
      </c>
      <c r="Y100" s="330">
        <f t="shared" si="517"/>
        <v>122714.32379069769</v>
      </c>
      <c r="Z100" s="330">
        <f t="shared" si="510"/>
        <v>138659.85079525583</v>
      </c>
      <c r="AA100" s="330">
        <f t="shared" si="511"/>
        <v>180243.98825920932</v>
      </c>
      <c r="AB100" s="330">
        <f t="shared" si="493"/>
        <v>226820.06912756979</v>
      </c>
      <c r="AC100" s="330">
        <f t="shared" si="512"/>
        <v>286849.95817965118</v>
      </c>
      <c r="AD100" s="330">
        <f t="shared" si="513"/>
        <v>335712.22343638376</v>
      </c>
      <c r="AE100" s="330">
        <f t="shared" si="514"/>
        <v>382140.85922683723</v>
      </c>
      <c r="AF100" s="330">
        <f t="shared" si="494"/>
        <v>426066.34341520933</v>
      </c>
      <c r="AG100" s="330">
        <f t="shared" si="515"/>
        <v>487089.29673008143</v>
      </c>
      <c r="AH100" s="1037">
        <f t="shared" si="516"/>
        <v>554486.44695193029</v>
      </c>
    </row>
    <row r="101" spans="1:34" ht="32.1" hidden="1" customHeight="1" outlineLevel="1" x14ac:dyDescent="0.35">
      <c r="A101" s="1000" t="str">
        <f t="shared" si="495"/>
        <v>SPAIN</v>
      </c>
      <c r="B101" s="1003" t="str">
        <f t="shared" si="496"/>
        <v>AMAZON ES</v>
      </c>
      <c r="C101" s="321" t="s">
        <v>42</v>
      </c>
      <c r="D101" s="417">
        <f>D99-D97</f>
        <v>13197.779373950907</v>
      </c>
      <c r="E101" s="418">
        <f t="shared" ref="E101:G101" si="526">E99-E97</f>
        <v>14050.921941922716</v>
      </c>
      <c r="F101" s="419">
        <f t="shared" si="526"/>
        <v>22220.23652585721</v>
      </c>
      <c r="G101" s="420">
        <f t="shared" si="526"/>
        <v>49468.937841730891</v>
      </c>
      <c r="H101" s="421">
        <f>H99-H97</f>
        <v>-102848.64920037393</v>
      </c>
      <c r="I101" s="418">
        <f t="shared" ref="I101:V101" si="527">I99-I97</f>
        <v>8514.8471843622974</v>
      </c>
      <c r="J101" s="422">
        <f t="shared" si="527"/>
        <v>9537.0070710507571</v>
      </c>
      <c r="K101" s="423">
        <f t="shared" si="527"/>
        <v>-84796.794944960915</v>
      </c>
      <c r="L101" s="423">
        <f t="shared" si="527"/>
        <v>-35327.857103230082</v>
      </c>
      <c r="M101" s="421">
        <f t="shared" si="527"/>
        <v>12291.834472034127</v>
      </c>
      <c r="N101" s="418">
        <f t="shared" si="527"/>
        <v>10005.130459715263</v>
      </c>
      <c r="O101" s="422">
        <f t="shared" si="527"/>
        <v>9506.8158553945832</v>
      </c>
      <c r="P101" s="423">
        <f t="shared" si="527"/>
        <v>31803.780787143973</v>
      </c>
      <c r="Q101" s="421">
        <f t="shared" si="527"/>
        <v>8994.2658553080691</v>
      </c>
      <c r="R101" s="418">
        <f t="shared" si="527"/>
        <v>12495.176137833856</v>
      </c>
      <c r="S101" s="422">
        <f t="shared" si="527"/>
        <v>13800.368858221511</v>
      </c>
      <c r="T101" s="423">
        <f t="shared" si="527"/>
        <v>35289.810851363465</v>
      </c>
      <c r="U101" s="423">
        <f t="shared" si="527"/>
        <v>67093.591638507321</v>
      </c>
      <c r="V101" s="649">
        <f t="shared" si="527"/>
        <v>31765.734535277355</v>
      </c>
      <c r="W101" s="423">
        <f t="shared" ref="W101:AH101" si="528">W99-W97</f>
        <v>13197.779373950907</v>
      </c>
      <c r="X101" s="423">
        <f t="shared" si="528"/>
        <v>27248.701315873652</v>
      </c>
      <c r="Y101" s="423">
        <f t="shared" si="528"/>
        <v>49468.937841730891</v>
      </c>
      <c r="Z101" s="423">
        <f t="shared" si="528"/>
        <v>-53379.711358643021</v>
      </c>
      <c r="AA101" s="423">
        <f t="shared" si="528"/>
        <v>-44864.864174280781</v>
      </c>
      <c r="AB101" s="423">
        <f t="shared" si="528"/>
        <v>-35327.857103229966</v>
      </c>
      <c r="AC101" s="423">
        <f t="shared" si="528"/>
        <v>-23036.022631195839</v>
      </c>
      <c r="AD101" s="423">
        <f t="shared" si="528"/>
        <v>-13030.89217148046</v>
      </c>
      <c r="AE101" s="423">
        <f t="shared" si="528"/>
        <v>-3524.0763160858769</v>
      </c>
      <c r="AF101" s="423">
        <f t="shared" si="528"/>
        <v>5470.1895392222796</v>
      </c>
      <c r="AG101" s="423">
        <f t="shared" si="528"/>
        <v>17965.365677056136</v>
      </c>
      <c r="AH101" s="512">
        <f t="shared" si="528"/>
        <v>31765.734535277821</v>
      </c>
    </row>
    <row r="102" spans="1:34" ht="32.1" hidden="1" customHeight="1" outlineLevel="1" x14ac:dyDescent="0.35">
      <c r="A102" s="1000" t="str">
        <f t="shared" si="495"/>
        <v>SPAIN</v>
      </c>
      <c r="B102" s="1003" t="str">
        <f t="shared" si="496"/>
        <v>AMAZON ES</v>
      </c>
      <c r="C102" s="321" t="s">
        <v>43</v>
      </c>
      <c r="D102" s="350">
        <f>D99/D97-1</f>
        <v>6.9433279785299007E-2</v>
      </c>
      <c r="E102" s="351">
        <f t="shared" ref="E102:F102" si="529">E99/E97-1</f>
        <v>9.7508032110093845E-2</v>
      </c>
      <c r="F102" s="352">
        <f t="shared" si="529"/>
        <v>0.15428156649160085</v>
      </c>
      <c r="G102" s="353">
        <f>G99/G97-1</f>
        <v>0.10344764375633098</v>
      </c>
      <c r="H102" s="354">
        <f>H99/H97-1</f>
        <v>-0.60000000004894316</v>
      </c>
      <c r="I102" s="351">
        <f t="shared" ref="I102:V102" si="530">I99/I97-1</f>
        <v>4.9999999934411177E-2</v>
      </c>
      <c r="J102" s="355">
        <f t="shared" si="530"/>
        <v>5.0000000198729966E-2</v>
      </c>
      <c r="K102" s="356">
        <f t="shared" si="530"/>
        <v>-0.15925731256634656</v>
      </c>
      <c r="L102" s="356">
        <f t="shared" si="530"/>
        <v>-3.4955436487458802E-2</v>
      </c>
      <c r="M102" s="354">
        <f t="shared" si="530"/>
        <v>5.000000020110229E-2</v>
      </c>
      <c r="N102" s="351">
        <f t="shared" si="530"/>
        <v>4.9999999762639469E-2</v>
      </c>
      <c r="O102" s="355">
        <f t="shared" si="530"/>
        <v>4.9999999753949309E-2</v>
      </c>
      <c r="P102" s="356">
        <f t="shared" si="530"/>
        <v>4.9999999929503103E-2</v>
      </c>
      <c r="Q102" s="354">
        <f t="shared" si="530"/>
        <v>5.0000000264465605E-2</v>
      </c>
      <c r="R102" s="351">
        <f t="shared" si="530"/>
        <v>4.999999992808446E-2</v>
      </c>
      <c r="S102" s="355">
        <f t="shared" si="530"/>
        <v>5.0000000012445645E-2</v>
      </c>
      <c r="T102" s="356">
        <f t="shared" si="530"/>
        <v>5.0000000046807713E-2</v>
      </c>
      <c r="U102" s="356">
        <f t="shared" si="530"/>
        <v>4.9999999991202637E-2</v>
      </c>
      <c r="V102" s="650">
        <f t="shared" si="530"/>
        <v>1.3502819822599044E-2</v>
      </c>
      <c r="W102" s="430">
        <f t="shared" ref="W102:AH102" si="531">W99/W97-1</f>
        <v>6.9433279785299007E-2</v>
      </c>
      <c r="X102" s="430">
        <f t="shared" si="531"/>
        <v>8.1539304538109425E-2</v>
      </c>
      <c r="Y102" s="430">
        <f t="shared" si="531"/>
        <v>0.10344764375633098</v>
      </c>
      <c r="Z102" s="430">
        <f t="shared" si="531"/>
        <v>-8.2171041744431128E-2</v>
      </c>
      <c r="AA102" s="430">
        <f t="shared" si="531"/>
        <v>-5.4718986900137212E-2</v>
      </c>
      <c r="AB102" s="430">
        <f t="shared" si="531"/>
        <v>-3.4955436487458691E-2</v>
      </c>
      <c r="AC102" s="430">
        <f t="shared" si="531"/>
        <v>-1.8333617601059449E-2</v>
      </c>
      <c r="AD102" s="430">
        <f t="shared" si="531"/>
        <v>-8.9461422094874177E-3</v>
      </c>
      <c r="AE102" s="430">
        <f t="shared" si="531"/>
        <v>-2.1400453056509283E-3</v>
      </c>
      <c r="AF102" s="430">
        <f t="shared" si="531"/>
        <v>2.9947138714203625E-3</v>
      </c>
      <c r="AG102" s="430">
        <f t="shared" si="531"/>
        <v>8.651675736624842E-3</v>
      </c>
      <c r="AH102" s="1036">
        <f t="shared" si="531"/>
        <v>1.3502819822599266E-2</v>
      </c>
    </row>
    <row r="103" spans="1:34" ht="32.1" hidden="1" customHeight="1" outlineLevel="1" thickBot="1" x14ac:dyDescent="0.35">
      <c r="A103" s="1001" t="str">
        <f t="shared" si="495"/>
        <v>SPAIN</v>
      </c>
      <c r="B103" s="1004" t="str">
        <f t="shared" si="496"/>
        <v>AMAZON ES</v>
      </c>
      <c r="C103" s="261" t="s">
        <v>44</v>
      </c>
      <c r="D103" s="70">
        <f>D99/D95-1</f>
        <v>0.14123253883102271</v>
      </c>
      <c r="E103" s="80">
        <f t="shared" ref="E103:G103" si="532">E99/E95-1</f>
        <v>0.29683847442830946</v>
      </c>
      <c r="F103" s="79">
        <f t="shared" si="532"/>
        <v>0.33073246111649279</v>
      </c>
      <c r="G103" s="79">
        <f t="shared" si="532"/>
        <v>0.24158583703217595</v>
      </c>
      <c r="H103" s="80">
        <f>H99/H95-1</f>
        <v>-0.5541496402966114</v>
      </c>
      <c r="I103" s="80">
        <f t="shared" ref="I103:V103" si="533">I99/I95-1</f>
        <v>0.14375042510025748</v>
      </c>
      <c r="J103" s="82">
        <f t="shared" si="533"/>
        <v>0.22803072143697212</v>
      </c>
      <c r="K103" s="69">
        <f t="shared" si="533"/>
        <v>-5.4009487435242809E-2</v>
      </c>
      <c r="L103" s="69">
        <f t="shared" si="533"/>
        <v>8.5854618502784197E-2</v>
      </c>
      <c r="M103" s="80">
        <f t="shared" si="533"/>
        <v>0.16145762916117645</v>
      </c>
      <c r="N103" s="80">
        <f t="shared" si="533"/>
        <v>4.5025509091733973E-4</v>
      </c>
      <c r="O103" s="82">
        <f t="shared" si="533"/>
        <v>9.5119071013018086E-2</v>
      </c>
      <c r="P103" s="69">
        <f t="shared" si="533"/>
        <v>8.6758202664249273E-2</v>
      </c>
      <c r="Q103" s="80">
        <f t="shared" si="533"/>
        <v>5.6373211085432473E-2</v>
      </c>
      <c r="R103" s="80">
        <f t="shared" si="533"/>
        <v>0.26155294654778927</v>
      </c>
      <c r="S103" s="82">
        <f t="shared" si="533"/>
        <v>-2.5143144597110423E-2</v>
      </c>
      <c r="T103" s="69">
        <f t="shared" si="533"/>
        <v>8.3333999474096698E-2</v>
      </c>
      <c r="U103" s="69">
        <f t="shared" si="533"/>
        <v>8.4954450152622707E-2</v>
      </c>
      <c r="V103" s="793">
        <f t="shared" si="533"/>
        <v>8.5322495561096279E-2</v>
      </c>
      <c r="W103" s="69">
        <f t="shared" ref="W103:AH103" si="534">W99/W95-1</f>
        <v>0.14123253883102271</v>
      </c>
      <c r="X103" s="69">
        <f t="shared" si="534"/>
        <v>0.20447197611445556</v>
      </c>
      <c r="Y103" s="69">
        <f t="shared" si="534"/>
        <v>0.24158583703217573</v>
      </c>
      <c r="Z103" s="69">
        <f t="shared" si="534"/>
        <v>3.0154194408993584E-2</v>
      </c>
      <c r="AA103" s="69">
        <f t="shared" si="534"/>
        <v>5.431263930245156E-2</v>
      </c>
      <c r="AB103" s="69">
        <f t="shared" si="534"/>
        <v>8.5854618502784197E-2</v>
      </c>
      <c r="AC103" s="69">
        <f t="shared" si="534"/>
        <v>0.10085066849384017</v>
      </c>
      <c r="AD103" s="69">
        <f t="shared" si="534"/>
        <v>8.5002568215261087E-2</v>
      </c>
      <c r="AE103" s="69">
        <f t="shared" si="534"/>
        <v>8.6221698121672796E-2</v>
      </c>
      <c r="AF103" s="69">
        <f t="shared" si="534"/>
        <v>8.3066697321482197E-2</v>
      </c>
      <c r="AG103" s="69">
        <f t="shared" si="534"/>
        <v>0.10261036124954193</v>
      </c>
      <c r="AH103" s="651">
        <f t="shared" si="534"/>
        <v>8.5322495561096279E-2</v>
      </c>
    </row>
    <row r="104" spans="1:34" ht="32.1" hidden="1" customHeight="1" outlineLevel="1" x14ac:dyDescent="0.35">
      <c r="A104" s="999" t="s">
        <v>57</v>
      </c>
      <c r="B104" s="1002" t="s">
        <v>59</v>
      </c>
      <c r="C104" s="259" t="s">
        <v>36</v>
      </c>
      <c r="D104" s="456">
        <v>394300.67749999999</v>
      </c>
      <c r="E104" s="457">
        <v>398749.28749999998</v>
      </c>
      <c r="F104" s="458">
        <v>382479.24900000001</v>
      </c>
      <c r="G104" s="459">
        <f>F104+E104+D104</f>
        <v>1175529.2139999999</v>
      </c>
      <c r="H104" s="460">
        <v>390188.24410000001</v>
      </c>
      <c r="I104" s="457">
        <v>465285.39319999999</v>
      </c>
      <c r="J104" s="461">
        <v>501898.08559999999</v>
      </c>
      <c r="K104" s="462">
        <f>J104+I104+H104</f>
        <v>1357371.7228999999</v>
      </c>
      <c r="L104" s="462">
        <f>K104+G104</f>
        <v>2532900.9369000001</v>
      </c>
      <c r="M104" s="460">
        <v>502442.10729999997</v>
      </c>
      <c r="N104" s="457">
        <v>463655.1581</v>
      </c>
      <c r="O104" s="461">
        <v>388696.88429999998</v>
      </c>
      <c r="P104" s="462">
        <f>O104+N104+M104</f>
        <v>1354794.1497</v>
      </c>
      <c r="Q104" s="460">
        <v>405427.71100000001</v>
      </c>
      <c r="R104" s="457">
        <v>779691.97730000003</v>
      </c>
      <c r="S104" s="461">
        <v>629304.59770000004</v>
      </c>
      <c r="T104" s="462">
        <f>S104+R104+Q104</f>
        <v>1814424.2860000003</v>
      </c>
      <c r="U104" s="462">
        <f>T104+P104</f>
        <v>3169218.4357000003</v>
      </c>
      <c r="V104" s="802">
        <f>U104+L104</f>
        <v>5702119.3726000004</v>
      </c>
      <c r="W104" s="403">
        <f>D104</f>
        <v>394300.67749999999</v>
      </c>
      <c r="X104" s="403">
        <f>D104+E104</f>
        <v>793049.96499999997</v>
      </c>
      <c r="Y104" s="403">
        <f>D104+E104+F104</f>
        <v>1175529.2139999999</v>
      </c>
      <c r="Z104" s="403">
        <f>D104+E104+F104+H104</f>
        <v>1565717.4580999999</v>
      </c>
      <c r="AA104" s="403">
        <f>D104+E104+F104+H104+I104</f>
        <v>2031002.8513</v>
      </c>
      <c r="AB104" s="403">
        <f t="shared" ref="AB104:AB109" si="535">D104+E104+F104+H104+I104+J104</f>
        <v>2532900.9369000001</v>
      </c>
      <c r="AC104" s="403">
        <f>D104+E104+F104+H104+I104+J104+M104</f>
        <v>3035343.0441999999</v>
      </c>
      <c r="AD104" s="403">
        <f>D104+E104+F104+H104+I104+J104+M104+N104</f>
        <v>3498998.2023</v>
      </c>
      <c r="AE104" s="403">
        <f>D104+E104+F104+H104+I104+J104+M104+N104+O104</f>
        <v>3887695.0866</v>
      </c>
      <c r="AF104" s="403">
        <f t="shared" ref="AF104:AF109" si="536">D104+E104+F104+H104+I104+J104+M104+N104+O104+Q104</f>
        <v>4293122.7976000002</v>
      </c>
      <c r="AG104" s="403">
        <f>D104+E104+F104+H104+I104+J104+M104+N104+O104+Q104+R104</f>
        <v>5072814.7749000005</v>
      </c>
      <c r="AH104" s="1031">
        <f>D104+E104+F104+H104+I104+J104+M104+N104+O104+Q104+R104+S104</f>
        <v>5702119.3726000004</v>
      </c>
    </row>
    <row r="105" spans="1:34" ht="32.1" hidden="1" customHeight="1" outlineLevel="1" x14ac:dyDescent="0.35">
      <c r="A105" s="1000" t="str">
        <f t="shared" ref="A105:A113" si="537">A104</f>
        <v>SPAIN</v>
      </c>
      <c r="B105" s="1003" t="str">
        <f t="shared" ref="B105:B113" si="538">B104</f>
        <v xml:space="preserve">NEONAIL ES </v>
      </c>
      <c r="C105" s="275" t="s">
        <v>37</v>
      </c>
      <c r="D105" s="439">
        <f>D104/$B$2</f>
        <v>91697.831976744186</v>
      </c>
      <c r="E105" s="451">
        <f t="shared" ref="E105:F105" si="539">E104/$B$2</f>
        <v>92732.392441860458</v>
      </c>
      <c r="F105" s="452">
        <f t="shared" si="539"/>
        <v>88948.662558139535</v>
      </c>
      <c r="G105" s="441">
        <f t="shared" ref="G105:G109" si="540">F105+E105+D105</f>
        <v>273378.88697674416</v>
      </c>
      <c r="H105" s="440">
        <f>H104/$B$2</f>
        <v>90741.452116279077</v>
      </c>
      <c r="I105" s="451">
        <f t="shared" ref="I105:J105" si="541">I104/$B$2</f>
        <v>108205.90539534883</v>
      </c>
      <c r="J105" s="453">
        <f t="shared" si="541"/>
        <v>116720.48502325582</v>
      </c>
      <c r="K105" s="443">
        <f t="shared" ref="K105:K109" si="542">J105+I105+H105</f>
        <v>315667.84253488376</v>
      </c>
      <c r="L105" s="443">
        <f t="shared" ref="L105:L109" si="543">K105+G105</f>
        <v>589046.72951162793</v>
      </c>
      <c r="M105" s="440">
        <f>M104/$B$2</f>
        <v>116847.00169767442</v>
      </c>
      <c r="N105" s="451">
        <f t="shared" ref="N105:O105" si="544">N104/$B$2</f>
        <v>107826.78095348837</v>
      </c>
      <c r="O105" s="453">
        <f t="shared" si="544"/>
        <v>90394.624255813949</v>
      </c>
      <c r="P105" s="443">
        <f t="shared" ref="P105:P109" si="545">O105+N105+M105</f>
        <v>315068.40690697671</v>
      </c>
      <c r="Q105" s="440">
        <f>Q104/$B$2</f>
        <v>94285.514186046523</v>
      </c>
      <c r="R105" s="451">
        <f t="shared" ref="R105:S105" si="546">R104/$B$2</f>
        <v>181323.71565116281</v>
      </c>
      <c r="S105" s="453">
        <f t="shared" si="546"/>
        <v>146349.90644186048</v>
      </c>
      <c r="T105" s="443">
        <f t="shared" ref="T105:T108" si="547">S105+R105+Q105</f>
        <v>421959.13627906982</v>
      </c>
      <c r="U105" s="443">
        <f t="shared" ref="U105:U109" si="548">T105+P105</f>
        <v>737027.54318604653</v>
      </c>
      <c r="V105" s="798">
        <f t="shared" ref="V105:V109" si="549">U105+L105</f>
        <v>1326074.2726976746</v>
      </c>
      <c r="W105" s="329">
        <f t="shared" ref="W105:W109" si="550">D105</f>
        <v>91697.831976744186</v>
      </c>
      <c r="X105" s="329">
        <f t="shared" ref="X105:X109" si="551">D105+E105</f>
        <v>184430.22441860463</v>
      </c>
      <c r="Y105" s="329">
        <f>D105+E105+F105</f>
        <v>273378.88697674416</v>
      </c>
      <c r="Z105" s="329">
        <f t="shared" ref="Z105:Z109" si="552">D105+E105+F105+H105</f>
        <v>364120.33909302321</v>
      </c>
      <c r="AA105" s="329">
        <f t="shared" ref="AA105:AA109" si="553">D105+E105+F105+H105+I105</f>
        <v>472326.24448837206</v>
      </c>
      <c r="AB105" s="329">
        <f t="shared" si="535"/>
        <v>589046.72951162793</v>
      </c>
      <c r="AC105" s="329">
        <f t="shared" ref="AC105:AC109" si="554">D105+E105+F105+H105+I105+J105+M105</f>
        <v>705893.73120930232</v>
      </c>
      <c r="AD105" s="329">
        <f t="shared" ref="AD105:AD109" si="555">D105+E105+F105+H105+I105+J105+M105+N105</f>
        <v>813720.51216279063</v>
      </c>
      <c r="AE105" s="329">
        <f t="shared" ref="AE105:AE109" si="556">D105+E105+F105+H105+I105+J105+M105+N105+O105</f>
        <v>904115.13641860452</v>
      </c>
      <c r="AF105" s="329">
        <f t="shared" si="536"/>
        <v>998400.65060465108</v>
      </c>
      <c r="AG105" s="329">
        <f t="shared" ref="AG105:AG109" si="557">D105+E105+F105+H105+I105+J105+M105+N105+O105+Q105+R105</f>
        <v>1179724.366255814</v>
      </c>
      <c r="AH105" s="1032">
        <f t="shared" ref="AH105:AH109" si="558">D105+E105+F105+H105+I105+J105+M105+N105+O105+Q105+R105+S105</f>
        <v>1326074.2726976746</v>
      </c>
    </row>
    <row r="106" spans="1:34" ht="32.1" hidden="1" customHeight="1" outlineLevel="1" x14ac:dyDescent="0.35">
      <c r="A106" s="1000" t="str">
        <f t="shared" si="537"/>
        <v>SPAIN</v>
      </c>
      <c r="B106" s="1003" t="str">
        <f t="shared" si="538"/>
        <v xml:space="preserve">NEONAIL ES </v>
      </c>
      <c r="C106" s="322" t="s">
        <v>38</v>
      </c>
      <c r="D106" s="431">
        <v>428770.35602264141</v>
      </c>
      <c r="E106" s="432">
        <v>484915.84643487021</v>
      </c>
      <c r="F106" s="433">
        <v>428865.76385807904</v>
      </c>
      <c r="G106" s="434">
        <f t="shared" si="540"/>
        <v>1342551.9663155908</v>
      </c>
      <c r="H106" s="435">
        <v>432753.36639283318</v>
      </c>
      <c r="I106" s="432">
        <v>521730.64181125525</v>
      </c>
      <c r="J106" s="436">
        <v>589188.51204986114</v>
      </c>
      <c r="K106" s="437">
        <f t="shared" si="542"/>
        <v>1543672.5202539496</v>
      </c>
      <c r="L106" s="437">
        <f t="shared" si="543"/>
        <v>2886224.4865695406</v>
      </c>
      <c r="M106" s="435">
        <v>603104.26538628107</v>
      </c>
      <c r="N106" s="432">
        <v>534518.89732917876</v>
      </c>
      <c r="O106" s="436">
        <v>358262.69298734225</v>
      </c>
      <c r="P106" s="437">
        <f t="shared" si="545"/>
        <v>1495885.8557028021</v>
      </c>
      <c r="Q106" s="435">
        <v>441349.52356391115</v>
      </c>
      <c r="R106" s="432">
        <v>898831.43251029437</v>
      </c>
      <c r="S106" s="436">
        <v>752498.59929507284</v>
      </c>
      <c r="T106" s="437">
        <f t="shared" si="547"/>
        <v>2092679.5553692784</v>
      </c>
      <c r="U106" s="437">
        <f t="shared" si="548"/>
        <v>3588565.4110720805</v>
      </c>
      <c r="V106" s="652">
        <f t="shared" si="549"/>
        <v>6474789.8976416215</v>
      </c>
      <c r="W106" s="342">
        <f t="shared" si="550"/>
        <v>428770.35602264141</v>
      </c>
      <c r="X106" s="342">
        <f t="shared" si="551"/>
        <v>913686.20245751156</v>
      </c>
      <c r="Y106" s="342">
        <f t="shared" ref="Y106:Y109" si="559">D106+E106+F106</f>
        <v>1342551.9663155905</v>
      </c>
      <c r="Z106" s="342">
        <f t="shared" si="552"/>
        <v>1775305.3327084237</v>
      </c>
      <c r="AA106" s="342">
        <f t="shared" si="553"/>
        <v>2297035.9745196789</v>
      </c>
      <c r="AB106" s="342">
        <f t="shared" si="535"/>
        <v>2886224.4865695401</v>
      </c>
      <c r="AC106" s="342">
        <f t="shared" si="554"/>
        <v>3489328.7519558212</v>
      </c>
      <c r="AD106" s="342">
        <f t="shared" si="555"/>
        <v>4023847.6492849998</v>
      </c>
      <c r="AE106" s="342">
        <f t="shared" si="556"/>
        <v>4382110.3422723422</v>
      </c>
      <c r="AF106" s="342">
        <f t="shared" si="536"/>
        <v>4823459.8658362534</v>
      </c>
      <c r="AG106" s="342">
        <f t="shared" si="557"/>
        <v>5722291.2983465474</v>
      </c>
      <c r="AH106" s="1033">
        <f t="shared" si="558"/>
        <v>6474789.8976416206</v>
      </c>
    </row>
    <row r="107" spans="1:34" ht="32.1" hidden="1" customHeight="1" outlineLevel="1" x14ac:dyDescent="0.35">
      <c r="A107" s="1000" t="str">
        <f t="shared" si="537"/>
        <v>SPAIN</v>
      </c>
      <c r="B107" s="1003" t="str">
        <f t="shared" si="538"/>
        <v xml:space="preserve">NEONAIL ES </v>
      </c>
      <c r="C107" s="268" t="s">
        <v>39</v>
      </c>
      <c r="D107" s="439">
        <f>D106/$B$2</f>
        <v>99714.03628433522</v>
      </c>
      <c r="E107" s="451">
        <f t="shared" ref="E107:F107" si="560">E106/$B$2</f>
        <v>112771.12707787679</v>
      </c>
      <c r="F107" s="452">
        <f t="shared" si="560"/>
        <v>99736.224153041636</v>
      </c>
      <c r="G107" s="441">
        <f t="shared" si="540"/>
        <v>312221.38751525362</v>
      </c>
      <c r="H107" s="440">
        <f>H106/$B$2</f>
        <v>100640.31776577517</v>
      </c>
      <c r="I107" s="451">
        <f t="shared" ref="I107:J107" si="561">I106/$B$2</f>
        <v>121332.70739796634</v>
      </c>
      <c r="J107" s="453">
        <f t="shared" si="561"/>
        <v>137020.58419764214</v>
      </c>
      <c r="K107" s="443">
        <f t="shared" si="542"/>
        <v>358993.6093613836</v>
      </c>
      <c r="L107" s="443">
        <f t="shared" si="543"/>
        <v>671214.99687663722</v>
      </c>
      <c r="M107" s="440">
        <f>M106/$B$2</f>
        <v>140256.8059037863</v>
      </c>
      <c r="N107" s="451">
        <f t="shared" ref="N107:O107" si="562">N106/$B$2</f>
        <v>124306.72030911135</v>
      </c>
      <c r="O107" s="453">
        <f t="shared" si="562"/>
        <v>83316.905345893552</v>
      </c>
      <c r="P107" s="443">
        <f t="shared" si="545"/>
        <v>347880.4315587912</v>
      </c>
      <c r="Q107" s="440">
        <f>Q106/$B$2</f>
        <v>102639.4240846305</v>
      </c>
      <c r="R107" s="451">
        <f t="shared" ref="R107:S107" si="563">R106/$B$2</f>
        <v>209030.56570006846</v>
      </c>
      <c r="S107" s="453">
        <f t="shared" si="563"/>
        <v>174999.67425466812</v>
      </c>
      <c r="T107" s="443">
        <f t="shared" si="547"/>
        <v>486669.66403936705</v>
      </c>
      <c r="U107" s="443">
        <f t="shared" si="548"/>
        <v>834550.09559815819</v>
      </c>
      <c r="V107" s="798">
        <f t="shared" si="549"/>
        <v>1505765.0924747954</v>
      </c>
      <c r="W107" s="335">
        <f t="shared" si="550"/>
        <v>99714.03628433522</v>
      </c>
      <c r="X107" s="335">
        <f t="shared" si="551"/>
        <v>212485.16336221201</v>
      </c>
      <c r="Y107" s="335">
        <f t="shared" si="559"/>
        <v>312221.38751525362</v>
      </c>
      <c r="Z107" s="335">
        <f t="shared" si="552"/>
        <v>412861.70528102876</v>
      </c>
      <c r="AA107" s="335">
        <f t="shared" si="553"/>
        <v>534194.41267899505</v>
      </c>
      <c r="AB107" s="335">
        <f t="shared" si="535"/>
        <v>671214.99687663722</v>
      </c>
      <c r="AC107" s="335">
        <f t="shared" si="554"/>
        <v>811471.80278042355</v>
      </c>
      <c r="AD107" s="335">
        <f t="shared" si="555"/>
        <v>935778.52308953484</v>
      </c>
      <c r="AE107" s="335">
        <f t="shared" si="556"/>
        <v>1019095.4284354284</v>
      </c>
      <c r="AF107" s="335">
        <f t="shared" si="536"/>
        <v>1121734.8525200589</v>
      </c>
      <c r="AG107" s="335">
        <f t="shared" si="557"/>
        <v>1330765.4182201272</v>
      </c>
      <c r="AH107" s="1034">
        <f t="shared" si="558"/>
        <v>1505765.0924747954</v>
      </c>
    </row>
    <row r="108" spans="1:34" ht="32.1" hidden="1" customHeight="1" outlineLevel="1" x14ac:dyDescent="0.35">
      <c r="A108" s="1000" t="str">
        <f t="shared" si="537"/>
        <v>SPAIN</v>
      </c>
      <c r="B108" s="1003" t="str">
        <f t="shared" si="538"/>
        <v xml:space="preserve">NEONAIL ES </v>
      </c>
      <c r="C108" s="323" t="s">
        <v>40</v>
      </c>
      <c r="D108" s="455">
        <f>'JANUARY ''25 PLN'!I16</f>
        <v>466821.61940000003</v>
      </c>
      <c r="E108" s="446">
        <f>'FEBRUARY ''25 PLN'!P16</f>
        <v>279337.03899999999</v>
      </c>
      <c r="F108" s="447">
        <f>'MARCH ''25 PLN'!Q16</f>
        <v>446883.64020000002</v>
      </c>
      <c r="G108" s="448">
        <f t="shared" si="540"/>
        <v>1193042.2986000001</v>
      </c>
      <c r="H108" s="361">
        <f>'APRIL ''25 PLN'!P16</f>
        <v>380000</v>
      </c>
      <c r="I108" s="446">
        <f>'MAY ''25 PLN'!P16</f>
        <v>450000</v>
      </c>
      <c r="J108" s="446">
        <f>'JUNE ''25 PLN'!Q16</f>
        <v>470000</v>
      </c>
      <c r="K108" s="450">
        <f t="shared" si="542"/>
        <v>1300000</v>
      </c>
      <c r="L108" s="450">
        <f t="shared" si="543"/>
        <v>2493042.2986000003</v>
      </c>
      <c r="M108" s="446">
        <f>'JULY ''25 PLN'!P16</f>
        <v>470000</v>
      </c>
      <c r="N108" s="446">
        <f>'AUGUST ''25 PLN'!P16</f>
        <v>0</v>
      </c>
      <c r="O108" s="362">
        <f>'SEPTEMBER ''25 PLN'!P16</f>
        <v>0</v>
      </c>
      <c r="P108" s="450">
        <f t="shared" si="545"/>
        <v>470000</v>
      </c>
      <c r="Q108" s="361">
        <f>'OCTOBER ''25 PLN'!P16</f>
        <v>0</v>
      </c>
      <c r="R108" s="358">
        <f>'NOVEMBER ''25 PLN'!P16</f>
        <v>0</v>
      </c>
      <c r="S108" s="362">
        <f>'DECEMBER ''25 PLN'!P16</f>
        <v>0</v>
      </c>
      <c r="T108" s="450">
        <f t="shared" si="547"/>
        <v>0</v>
      </c>
      <c r="U108" s="450">
        <f t="shared" si="548"/>
        <v>470000</v>
      </c>
      <c r="V108" s="797">
        <f t="shared" si="549"/>
        <v>2963042.2986000003</v>
      </c>
      <c r="W108" s="363">
        <f t="shared" si="550"/>
        <v>466821.61940000003</v>
      </c>
      <c r="X108" s="363">
        <f t="shared" si="551"/>
        <v>746158.65840000007</v>
      </c>
      <c r="Y108" s="363">
        <f t="shared" si="559"/>
        <v>1193042.2986000001</v>
      </c>
      <c r="Z108" s="363">
        <f t="shared" si="552"/>
        <v>1573042.2986000001</v>
      </c>
      <c r="AA108" s="363">
        <f t="shared" si="553"/>
        <v>2023042.2986000001</v>
      </c>
      <c r="AB108" s="363">
        <f t="shared" si="535"/>
        <v>2493042.2986000003</v>
      </c>
      <c r="AC108" s="363">
        <f t="shared" si="554"/>
        <v>2963042.2986000003</v>
      </c>
      <c r="AD108" s="363">
        <f t="shared" si="555"/>
        <v>2963042.2986000003</v>
      </c>
      <c r="AE108" s="363">
        <f t="shared" si="556"/>
        <v>2963042.2986000003</v>
      </c>
      <c r="AF108" s="363">
        <f t="shared" si="536"/>
        <v>2963042.2986000003</v>
      </c>
      <c r="AG108" s="363">
        <f t="shared" si="557"/>
        <v>2963042.2986000003</v>
      </c>
      <c r="AH108" s="1035">
        <f t="shared" si="558"/>
        <v>2963042.2986000003</v>
      </c>
    </row>
    <row r="109" spans="1:34" ht="32.1" hidden="1" customHeight="1" outlineLevel="1" x14ac:dyDescent="0.35">
      <c r="A109" s="1000" t="str">
        <f t="shared" si="537"/>
        <v>SPAIN</v>
      </c>
      <c r="B109" s="1003" t="str">
        <f t="shared" si="538"/>
        <v xml:space="preserve">NEONAIL ES </v>
      </c>
      <c r="C109" s="268" t="s">
        <v>41</v>
      </c>
      <c r="D109" s="439">
        <f>D108/$B$2</f>
        <v>108563.16730232559</v>
      </c>
      <c r="E109" s="451">
        <f t="shared" ref="E109:F109" si="564">E108/$B$2</f>
        <v>64962.102093023255</v>
      </c>
      <c r="F109" s="452">
        <f t="shared" si="564"/>
        <v>103926.42795348838</v>
      </c>
      <c r="G109" s="441">
        <f t="shared" si="540"/>
        <v>277451.69734883722</v>
      </c>
      <c r="H109" s="440">
        <f>H108/$B$2</f>
        <v>88372.093023255817</v>
      </c>
      <c r="I109" s="451">
        <f t="shared" ref="I109:J109" si="565">I108/$B$2</f>
        <v>104651.16279069768</v>
      </c>
      <c r="J109" s="453">
        <f t="shared" si="565"/>
        <v>109302.32558139536</v>
      </c>
      <c r="K109" s="443">
        <f t="shared" si="542"/>
        <v>302325.58139534888</v>
      </c>
      <c r="L109" s="443">
        <f t="shared" si="543"/>
        <v>579777.27874418604</v>
      </c>
      <c r="M109" s="440">
        <f>M108/$B$2</f>
        <v>109302.32558139536</v>
      </c>
      <c r="N109" s="451">
        <f t="shared" ref="N109:O109" si="566">N108/$B$2</f>
        <v>0</v>
      </c>
      <c r="O109" s="453">
        <f t="shared" si="566"/>
        <v>0</v>
      </c>
      <c r="P109" s="443">
        <f t="shared" si="545"/>
        <v>109302.32558139536</v>
      </c>
      <c r="Q109" s="440">
        <f>Q108/$B$2</f>
        <v>0</v>
      </c>
      <c r="R109" s="451">
        <f t="shared" ref="R109:S109" si="567">R108/$B$2</f>
        <v>0</v>
      </c>
      <c r="S109" s="453">
        <f t="shared" si="567"/>
        <v>0</v>
      </c>
      <c r="T109" s="443">
        <f>S109+R109+Q109</f>
        <v>0</v>
      </c>
      <c r="U109" s="443">
        <f t="shared" si="548"/>
        <v>109302.32558139536</v>
      </c>
      <c r="V109" s="798">
        <f t="shared" si="549"/>
        <v>689079.60432558134</v>
      </c>
      <c r="W109" s="330">
        <f t="shared" si="550"/>
        <v>108563.16730232559</v>
      </c>
      <c r="X109" s="330">
        <f t="shared" si="551"/>
        <v>173525.26939534885</v>
      </c>
      <c r="Y109" s="330">
        <f t="shared" si="559"/>
        <v>277451.69734883722</v>
      </c>
      <c r="Z109" s="330">
        <f t="shared" si="552"/>
        <v>365823.79037209303</v>
      </c>
      <c r="AA109" s="330">
        <f t="shared" si="553"/>
        <v>470474.95316279074</v>
      </c>
      <c r="AB109" s="330">
        <f t="shared" si="535"/>
        <v>579777.27874418604</v>
      </c>
      <c r="AC109" s="330">
        <f t="shared" si="554"/>
        <v>689079.60432558134</v>
      </c>
      <c r="AD109" s="330">
        <f t="shared" si="555"/>
        <v>689079.60432558134</v>
      </c>
      <c r="AE109" s="330">
        <f t="shared" si="556"/>
        <v>689079.60432558134</v>
      </c>
      <c r="AF109" s="330">
        <f t="shared" si="536"/>
        <v>689079.60432558134</v>
      </c>
      <c r="AG109" s="330">
        <f t="shared" si="557"/>
        <v>689079.60432558134</v>
      </c>
      <c r="AH109" s="1037">
        <f t="shared" si="558"/>
        <v>689079.60432558134</v>
      </c>
    </row>
    <row r="110" spans="1:34" ht="32.1" hidden="1" customHeight="1" outlineLevel="1" x14ac:dyDescent="0.35">
      <c r="A110" s="1000" t="str">
        <f t="shared" si="537"/>
        <v>SPAIN</v>
      </c>
      <c r="B110" s="1003" t="str">
        <f t="shared" si="538"/>
        <v xml:space="preserve">NEONAIL ES </v>
      </c>
      <c r="C110" s="321" t="s">
        <v>42</v>
      </c>
      <c r="D110" s="417">
        <f>D108-D106</f>
        <v>38051.263377358613</v>
      </c>
      <c r="E110" s="418">
        <f t="shared" ref="E110:G110" si="568">E108-E106</f>
        <v>-205578.80743487022</v>
      </c>
      <c r="F110" s="419">
        <f t="shared" si="568"/>
        <v>18017.876341920986</v>
      </c>
      <c r="G110" s="420">
        <f t="shared" si="568"/>
        <v>-149509.66771559068</v>
      </c>
      <c r="H110" s="421">
        <f>H108-H106</f>
        <v>-52753.366392833181</v>
      </c>
      <c r="I110" s="418">
        <f t="shared" ref="I110:V110" si="569">I108-I106</f>
        <v>-71730.641811255249</v>
      </c>
      <c r="J110" s="422">
        <f t="shared" si="569"/>
        <v>-119188.51204986114</v>
      </c>
      <c r="K110" s="423">
        <f t="shared" si="569"/>
        <v>-243672.52025394957</v>
      </c>
      <c r="L110" s="423">
        <f t="shared" si="569"/>
        <v>-393182.18796954025</v>
      </c>
      <c r="M110" s="421">
        <f t="shared" si="569"/>
        <v>-133104.26538628107</v>
      </c>
      <c r="N110" s="418">
        <f t="shared" si="569"/>
        <v>-534518.89732917876</v>
      </c>
      <c r="O110" s="422">
        <f t="shared" si="569"/>
        <v>-358262.69298734225</v>
      </c>
      <c r="P110" s="423">
        <f t="shared" si="569"/>
        <v>-1025885.8557028021</v>
      </c>
      <c r="Q110" s="421">
        <f t="shared" si="569"/>
        <v>-441349.52356391115</v>
      </c>
      <c r="R110" s="418">
        <f t="shared" si="569"/>
        <v>-898831.43251029437</v>
      </c>
      <c r="S110" s="422">
        <f t="shared" si="569"/>
        <v>-752498.59929507284</v>
      </c>
      <c r="T110" s="423">
        <f t="shared" si="569"/>
        <v>-2092679.5553692784</v>
      </c>
      <c r="U110" s="423">
        <f t="shared" si="569"/>
        <v>-3118565.4110720805</v>
      </c>
      <c r="V110" s="649">
        <f t="shared" si="569"/>
        <v>-3511747.5990416212</v>
      </c>
      <c r="W110" s="423">
        <f t="shared" ref="W110:AH110" si="570">W108-W106</f>
        <v>38051.263377358613</v>
      </c>
      <c r="X110" s="423">
        <f t="shared" si="570"/>
        <v>-167527.54405751149</v>
      </c>
      <c r="Y110" s="423">
        <f t="shared" si="570"/>
        <v>-149509.66771559045</v>
      </c>
      <c r="Z110" s="423">
        <f t="shared" si="570"/>
        <v>-202263.03410842363</v>
      </c>
      <c r="AA110" s="423">
        <f t="shared" si="570"/>
        <v>-273993.67591967876</v>
      </c>
      <c r="AB110" s="423">
        <f t="shared" si="570"/>
        <v>-393182.18796953978</v>
      </c>
      <c r="AC110" s="423">
        <f t="shared" si="570"/>
        <v>-526286.45335582085</v>
      </c>
      <c r="AD110" s="423">
        <f t="shared" si="570"/>
        <v>-1060805.3506849995</v>
      </c>
      <c r="AE110" s="423">
        <f t="shared" si="570"/>
        <v>-1419068.0436723419</v>
      </c>
      <c r="AF110" s="423">
        <f t="shared" si="570"/>
        <v>-1860417.5672362531</v>
      </c>
      <c r="AG110" s="423">
        <f t="shared" si="570"/>
        <v>-2759248.9997465471</v>
      </c>
      <c r="AH110" s="512">
        <f t="shared" si="570"/>
        <v>-3511747.5990416203</v>
      </c>
    </row>
    <row r="111" spans="1:34" ht="32.1" hidden="1" customHeight="1" outlineLevel="1" x14ac:dyDescent="0.35">
      <c r="A111" s="1000" t="str">
        <f t="shared" si="537"/>
        <v>SPAIN</v>
      </c>
      <c r="B111" s="1003" t="str">
        <f t="shared" si="538"/>
        <v xml:space="preserve">NEONAIL ES </v>
      </c>
      <c r="C111" s="321" t="s">
        <v>43</v>
      </c>
      <c r="D111" s="350">
        <f>D108/D106-1</f>
        <v>8.8745088933688487E-2</v>
      </c>
      <c r="E111" s="351">
        <f t="shared" ref="E111:F111" si="571">E108/E106-1</f>
        <v>-0.42394738993641412</v>
      </c>
      <c r="F111" s="352">
        <f t="shared" si="571"/>
        <v>4.2012857775897139E-2</v>
      </c>
      <c r="G111" s="353">
        <f>G108/G106-1</f>
        <v>-0.11136229469455472</v>
      </c>
      <c r="H111" s="354">
        <f>H108/H106-1</f>
        <v>-0.12190168925213196</v>
      </c>
      <c r="I111" s="351">
        <f t="shared" ref="I111:V111" si="572">I108/I106-1</f>
        <v>-0.13748596701591664</v>
      </c>
      <c r="J111" s="355">
        <f t="shared" si="572"/>
        <v>-0.20229266119800826</v>
      </c>
      <c r="K111" s="356">
        <f t="shared" si="572"/>
        <v>-0.15785247003934677</v>
      </c>
      <c r="L111" s="356">
        <f t="shared" si="572"/>
        <v>-0.13622716798334078</v>
      </c>
      <c r="M111" s="354">
        <f t="shared" si="572"/>
        <v>-0.22069859728322327</v>
      </c>
      <c r="N111" s="351">
        <f t="shared" si="572"/>
        <v>-1</v>
      </c>
      <c r="O111" s="355">
        <f t="shared" si="572"/>
        <v>-1</v>
      </c>
      <c r="P111" s="356">
        <f t="shared" si="572"/>
        <v>-0.68580490402512495</v>
      </c>
      <c r="Q111" s="354">
        <f t="shared" si="572"/>
        <v>-1</v>
      </c>
      <c r="R111" s="351">
        <f t="shared" si="572"/>
        <v>-1</v>
      </c>
      <c r="S111" s="355">
        <f t="shared" si="572"/>
        <v>-1</v>
      </c>
      <c r="T111" s="356">
        <f t="shared" si="572"/>
        <v>-1</v>
      </c>
      <c r="U111" s="356">
        <f t="shared" si="572"/>
        <v>-0.86902844280060432</v>
      </c>
      <c r="V111" s="650">
        <f t="shared" si="572"/>
        <v>-0.54237244058231771</v>
      </c>
      <c r="W111" s="430">
        <f t="shared" ref="W111:AH111" si="573">W108/W106-1</f>
        <v>8.8745088933688487E-2</v>
      </c>
      <c r="X111" s="430">
        <f t="shared" si="573"/>
        <v>-0.18335347913421285</v>
      </c>
      <c r="Y111" s="430">
        <f t="shared" si="573"/>
        <v>-0.1113622946945545</v>
      </c>
      <c r="Z111" s="430">
        <f t="shared" si="573"/>
        <v>-0.1139314068300854</v>
      </c>
      <c r="AA111" s="430">
        <f t="shared" si="573"/>
        <v>-0.11928140393054665</v>
      </c>
      <c r="AB111" s="430">
        <f t="shared" si="573"/>
        <v>-0.13622716798334067</v>
      </c>
      <c r="AC111" s="430">
        <f t="shared" si="573"/>
        <v>-0.15082742004771821</v>
      </c>
      <c r="AD111" s="430">
        <f t="shared" si="573"/>
        <v>-0.26362960110418066</v>
      </c>
      <c r="AE111" s="430">
        <f t="shared" si="573"/>
        <v>-0.3238321112052337</v>
      </c>
      <c r="AF111" s="430">
        <f t="shared" si="573"/>
        <v>-0.38570188598712607</v>
      </c>
      <c r="AG111" s="430">
        <f t="shared" si="573"/>
        <v>-0.48219303350457365</v>
      </c>
      <c r="AH111" s="1036">
        <f t="shared" si="573"/>
        <v>-0.54237244058231759</v>
      </c>
    </row>
    <row r="112" spans="1:34" ht="32.1" hidden="1" customHeight="1" outlineLevel="1" thickBot="1" x14ac:dyDescent="0.35">
      <c r="A112" s="1012" t="str">
        <f t="shared" si="537"/>
        <v>SPAIN</v>
      </c>
      <c r="B112" s="1017" t="str">
        <f t="shared" si="538"/>
        <v xml:space="preserve">NEONAIL ES </v>
      </c>
      <c r="C112" s="261" t="s">
        <v>44</v>
      </c>
      <c r="D112" s="70">
        <f>D108/D104-1</f>
        <v>0.18392294519960606</v>
      </c>
      <c r="E112" s="80">
        <f t="shared" ref="E112:G112" si="574">E108/E104-1</f>
        <v>-0.29946698901624991</v>
      </c>
      <c r="F112" s="79">
        <f t="shared" si="574"/>
        <v>0.16838662847301289</v>
      </c>
      <c r="G112" s="79">
        <f t="shared" si="574"/>
        <v>1.4898042848640047E-2</v>
      </c>
      <c r="H112" s="80">
        <f>H108/H104-1</f>
        <v>-2.6111099588610132E-2</v>
      </c>
      <c r="I112" s="80">
        <f t="shared" ref="I112:V112" si="575">I108/I104-1</f>
        <v>-3.285165067159046E-2</v>
      </c>
      <c r="J112" s="82">
        <f t="shared" si="575"/>
        <v>-6.3554905896616498E-2</v>
      </c>
      <c r="K112" s="69">
        <f t="shared" si="575"/>
        <v>-4.2266773303208605E-2</v>
      </c>
      <c r="L112" s="69">
        <f t="shared" si="575"/>
        <v>-1.5736358939004713E-2</v>
      </c>
      <c r="M112" s="80">
        <f t="shared" si="575"/>
        <v>-6.4568846497233046E-2</v>
      </c>
      <c r="N112" s="80">
        <f t="shared" si="575"/>
        <v>-1</v>
      </c>
      <c r="O112" s="82">
        <f t="shared" si="575"/>
        <v>-1</v>
      </c>
      <c r="P112" s="69">
        <f t="shared" si="575"/>
        <v>-0.65308382819332755</v>
      </c>
      <c r="Q112" s="80">
        <f t="shared" si="575"/>
        <v>-1</v>
      </c>
      <c r="R112" s="80">
        <f t="shared" si="575"/>
        <v>-1</v>
      </c>
      <c r="S112" s="82">
        <f t="shared" si="575"/>
        <v>-1</v>
      </c>
      <c r="T112" s="69">
        <f t="shared" si="575"/>
        <v>-1</v>
      </c>
      <c r="U112" s="69">
        <f t="shared" si="575"/>
        <v>-0.85169845198878225</v>
      </c>
      <c r="V112" s="793">
        <f t="shared" si="575"/>
        <v>-0.48036122974939766</v>
      </c>
      <c r="W112" s="69">
        <f t="shared" ref="W112:AH112" si="576">W108/W104-1</f>
        <v>0.18392294519960606</v>
      </c>
      <c r="X112" s="69">
        <f t="shared" si="576"/>
        <v>-5.912780867470302E-2</v>
      </c>
      <c r="Y112" s="69">
        <f t="shared" si="576"/>
        <v>1.4898042848640047E-2</v>
      </c>
      <c r="Z112" s="69">
        <f t="shared" si="576"/>
        <v>4.6782645630640829E-3</v>
      </c>
      <c r="AA112" s="69">
        <f t="shared" si="576"/>
        <v>-3.9195182295802544E-3</v>
      </c>
      <c r="AB112" s="69">
        <f t="shared" si="576"/>
        <v>-1.5736358939004713E-2</v>
      </c>
      <c r="AC112" s="69">
        <f t="shared" si="576"/>
        <v>-2.3819629131591413E-2</v>
      </c>
      <c r="AD112" s="69">
        <f t="shared" si="576"/>
        <v>-0.15317410090342409</v>
      </c>
      <c r="AE112" s="69">
        <f t="shared" si="576"/>
        <v>-0.23784087162264023</v>
      </c>
      <c r="AF112" s="69">
        <f t="shared" si="576"/>
        <v>-0.30981655119288909</v>
      </c>
      <c r="AG112" s="69">
        <f t="shared" si="576"/>
        <v>-0.41589779440381591</v>
      </c>
      <c r="AH112" s="651">
        <f t="shared" si="576"/>
        <v>-0.48036122974939766</v>
      </c>
    </row>
    <row r="113" spans="1:34" ht="32.1" hidden="1" customHeight="1" outlineLevel="1" thickBot="1" x14ac:dyDescent="0.35">
      <c r="A113" s="1019" t="str">
        <f t="shared" si="537"/>
        <v>SPAIN</v>
      </c>
      <c r="B113" s="1019" t="str">
        <f t="shared" si="538"/>
        <v xml:space="preserve">NEONAIL ES </v>
      </c>
      <c r="C113" s="1019"/>
      <c r="D113" s="1019"/>
      <c r="E113" s="1019"/>
      <c r="F113" s="1019"/>
      <c r="G113" s="1019"/>
      <c r="H113" s="1019"/>
      <c r="I113" s="1019"/>
      <c r="J113" s="1019"/>
      <c r="K113" s="1019"/>
      <c r="L113" s="1019"/>
      <c r="M113" s="1019"/>
      <c r="N113" s="1019"/>
      <c r="O113" s="1019"/>
      <c r="P113" s="1019"/>
      <c r="Q113" s="1019"/>
      <c r="R113" s="1019"/>
      <c r="S113" s="1019"/>
      <c r="T113" s="1019"/>
      <c r="U113" s="1019"/>
      <c r="V113" s="1020"/>
      <c r="W113" s="674"/>
      <c r="X113" s="674"/>
      <c r="Y113" s="674"/>
      <c r="Z113" s="674"/>
      <c r="AA113" s="674"/>
      <c r="AB113" s="674"/>
      <c r="AC113" s="674"/>
      <c r="AD113" s="674"/>
      <c r="AE113" s="674"/>
      <c r="AF113" s="674"/>
      <c r="AG113" s="674"/>
      <c r="AH113" s="1039"/>
    </row>
    <row r="114" spans="1:34" s="247" customFormat="1" ht="32.1" hidden="1" customHeight="1" outlineLevel="1" x14ac:dyDescent="0.35">
      <c r="A114" s="984" t="s">
        <v>49</v>
      </c>
      <c r="B114" s="1016" t="s">
        <v>60</v>
      </c>
      <c r="C114" s="259" t="s">
        <v>36</v>
      </c>
      <c r="D114" s="456">
        <v>328571.43239999999</v>
      </c>
      <c r="E114" s="457">
        <v>239245.76070000001</v>
      </c>
      <c r="F114" s="458">
        <v>64731.802100000001</v>
      </c>
      <c r="G114" s="488">
        <f>F114+E114+D114</f>
        <v>632548.9952</v>
      </c>
      <c r="H114" s="456">
        <v>325007.5809</v>
      </c>
      <c r="I114" s="457">
        <v>453019.81520000001</v>
      </c>
      <c r="J114" s="458">
        <v>200230.9106</v>
      </c>
      <c r="K114" s="483">
        <f>J114+I114+H114</f>
        <v>978258.30670000007</v>
      </c>
      <c r="L114" s="483">
        <f>K114+G114</f>
        <v>1610807.3019000001</v>
      </c>
      <c r="M114" s="456">
        <v>1246347.0168999999</v>
      </c>
      <c r="N114" s="457">
        <v>62472.598299999998</v>
      </c>
      <c r="O114" s="458">
        <v>75619.863500000007</v>
      </c>
      <c r="P114" s="462">
        <f>O114+N114+M114</f>
        <v>1384439.4786999999</v>
      </c>
      <c r="Q114" s="456">
        <v>1725182.7219</v>
      </c>
      <c r="R114" s="457">
        <v>640249.49910000002</v>
      </c>
      <c r="S114" s="458">
        <v>176229.11840000001</v>
      </c>
      <c r="T114" s="462">
        <f>S114+R114+Q114</f>
        <v>2541661.3393999999</v>
      </c>
      <c r="U114" s="462">
        <f>T114+P114</f>
        <v>3926100.8180999998</v>
      </c>
      <c r="V114" s="656">
        <f>U114+L114</f>
        <v>5536908.1200000001</v>
      </c>
      <c r="W114" s="403">
        <f>D114</f>
        <v>328571.43239999999</v>
      </c>
      <c r="X114" s="403">
        <f>D114+E114</f>
        <v>567817.19310000003</v>
      </c>
      <c r="Y114" s="403">
        <f>D114+E114+F114</f>
        <v>632548.9952</v>
      </c>
      <c r="Z114" s="403">
        <f>D114+E114+F114+H114</f>
        <v>957556.57609999995</v>
      </c>
      <c r="AA114" s="403">
        <f>D114+E114+F114+H114+I114</f>
        <v>1410576.3913</v>
      </c>
      <c r="AB114" s="403">
        <f t="shared" ref="AB114:AB119" si="577">D114+E114+F114+H114+I114+J114</f>
        <v>1610807.3019000001</v>
      </c>
      <c r="AC114" s="403">
        <f>D114+E114+F114+H114+I114+J114+M114</f>
        <v>2857154.3188</v>
      </c>
      <c r="AD114" s="403">
        <f>D114+E114+F114+H114+I114+J114+M114+N114</f>
        <v>2919626.9171000002</v>
      </c>
      <c r="AE114" s="403">
        <f>D114+E114+F114+H114+I114+J114+M114+N114+O114</f>
        <v>2995246.7806000002</v>
      </c>
      <c r="AF114" s="403">
        <f t="shared" ref="AF114:AF119" si="578">D114+E114+F114+H114+I114+J114+M114+N114+O114+Q114</f>
        <v>4720429.5025000004</v>
      </c>
      <c r="AG114" s="403">
        <f>D114+E114+F114+H114+I114+J114+M114+N114+O114+Q114+R114</f>
        <v>5360679.0016000001</v>
      </c>
      <c r="AH114" s="1031">
        <f>D114+E114+F114+H114+I114+J114+M114+N114+O114+Q114+R114+S114</f>
        <v>5536908.1200000001</v>
      </c>
    </row>
    <row r="115" spans="1:34" ht="32.1" hidden="1" customHeight="1" outlineLevel="1" x14ac:dyDescent="0.35">
      <c r="A115" s="985" t="str">
        <f t="shared" ref="A115:A122" si="579">A114</f>
        <v>NETHERLANDS</v>
      </c>
      <c r="B115" s="1003" t="str">
        <f t="shared" ref="B115:B122" si="580">B114</f>
        <v>DOUGLAS NL</v>
      </c>
      <c r="C115" s="275" t="s">
        <v>37</v>
      </c>
      <c r="D115" s="324">
        <f>D114/$B$2</f>
        <v>76411.961023255819</v>
      </c>
      <c r="E115" s="325">
        <f t="shared" ref="E115:F115" si="581">E114/$B$2</f>
        <v>55638.549000000006</v>
      </c>
      <c r="F115" s="326">
        <f t="shared" si="581"/>
        <v>15053.907465116279</v>
      </c>
      <c r="G115" s="333">
        <f t="shared" ref="G115:G119" si="582">F115+E115+D115</f>
        <v>147104.4174883721</v>
      </c>
      <c r="H115" s="327">
        <f>H114/$B$2</f>
        <v>75583.158348837213</v>
      </c>
      <c r="I115" s="325">
        <f t="shared" ref="I115:J115" si="583">I114/$B$2</f>
        <v>105353.44539534884</v>
      </c>
      <c r="J115" s="328">
        <f t="shared" si="583"/>
        <v>46565.328046511633</v>
      </c>
      <c r="K115" s="329">
        <f t="shared" ref="K115:K119" si="584">J115+I115+H115</f>
        <v>227501.93179069768</v>
      </c>
      <c r="L115" s="329">
        <f t="shared" ref="L115:L119" si="585">K115+G115</f>
        <v>374606.34927906981</v>
      </c>
      <c r="M115" s="327">
        <f>M114/$B$2</f>
        <v>289848.14346511627</v>
      </c>
      <c r="N115" s="325">
        <f t="shared" ref="N115:O115" si="586">N114/$B$2</f>
        <v>14528.511232558139</v>
      </c>
      <c r="O115" s="328">
        <f t="shared" si="586"/>
        <v>17586.014767441862</v>
      </c>
      <c r="P115" s="329">
        <f t="shared" ref="P115:P119" si="587">O115+N115+M115</f>
        <v>321962.66946511628</v>
      </c>
      <c r="Q115" s="327">
        <f>Q114/$B$2</f>
        <v>401205.28416279069</v>
      </c>
      <c r="R115" s="325">
        <f t="shared" ref="R115:S115" si="588">R114/$B$2</f>
        <v>148895.23234883722</v>
      </c>
      <c r="S115" s="328">
        <f t="shared" si="588"/>
        <v>40983.515906976747</v>
      </c>
      <c r="T115" s="329">
        <f t="shared" ref="T115:T118" si="589">S115+R115+Q115</f>
        <v>591084.03241860471</v>
      </c>
      <c r="U115" s="329">
        <f t="shared" ref="U115:U119" si="590">T115+P115</f>
        <v>913046.70188372093</v>
      </c>
      <c r="V115" s="645">
        <f t="shared" ref="V115:V119" si="591">U115+L115</f>
        <v>1287653.0511627907</v>
      </c>
      <c r="W115" s="329">
        <f t="shared" ref="W115:W119" si="592">D115</f>
        <v>76411.961023255819</v>
      </c>
      <c r="X115" s="329">
        <f t="shared" ref="X115:X119" si="593">D115+E115</f>
        <v>132050.51002325583</v>
      </c>
      <c r="Y115" s="329">
        <f>D115+E115+F115</f>
        <v>147104.4174883721</v>
      </c>
      <c r="Z115" s="329">
        <f t="shared" ref="Z115:Z119" si="594">D115+E115+F115+H115</f>
        <v>222687.5758372093</v>
      </c>
      <c r="AA115" s="329">
        <f t="shared" ref="AA115:AA119" si="595">D115+E115+F115+H115+I115</f>
        <v>328041.02123255812</v>
      </c>
      <c r="AB115" s="329">
        <f t="shared" si="577"/>
        <v>374606.34927906975</v>
      </c>
      <c r="AC115" s="329">
        <f t="shared" ref="AC115:AC119" si="596">D115+E115+F115+H115+I115+J115+M115</f>
        <v>664454.49274418596</v>
      </c>
      <c r="AD115" s="329">
        <f t="shared" ref="AD115:AD119" si="597">D115+E115+F115+H115+I115+J115+M115+N115</f>
        <v>678983.00397674413</v>
      </c>
      <c r="AE115" s="329">
        <f t="shared" ref="AE115:AE119" si="598">D115+E115+F115+H115+I115+J115+M115+N115+O115</f>
        <v>696569.01874418603</v>
      </c>
      <c r="AF115" s="329">
        <f t="shared" si="578"/>
        <v>1097774.3029069768</v>
      </c>
      <c r="AG115" s="329">
        <f t="shared" ref="AG115:AG119" si="599">D115+E115+F115+H115+I115+J115+M115+N115+O115+Q115+R115</f>
        <v>1246669.535255814</v>
      </c>
      <c r="AH115" s="1032">
        <f t="shared" ref="AH115:AH119" si="600">D115+E115+F115+H115+I115+J115+M115+N115+O115+Q115+R115+S115</f>
        <v>1287653.0511627907</v>
      </c>
    </row>
    <row r="116" spans="1:34" s="247" customFormat="1" ht="32.1" hidden="1" customHeight="1" outlineLevel="1" x14ac:dyDescent="0.35">
      <c r="A116" s="985" t="str">
        <f t="shared" si="579"/>
        <v>NETHERLANDS</v>
      </c>
      <c r="B116" s="1003" t="str">
        <f t="shared" si="580"/>
        <v>DOUGLAS NL</v>
      </c>
      <c r="C116" s="322" t="s">
        <v>38</v>
      </c>
      <c r="D116" s="336">
        <v>350441.99999999919</v>
      </c>
      <c r="E116" s="337">
        <v>257467.99999999956</v>
      </c>
      <c r="F116" s="338">
        <v>210980.99999999948</v>
      </c>
      <c r="G116" s="339">
        <f t="shared" si="582"/>
        <v>818890.99999999825</v>
      </c>
      <c r="H116" s="340">
        <v>354017.99999999348</v>
      </c>
      <c r="I116" s="337">
        <v>486328</v>
      </c>
      <c r="J116" s="341">
        <v>214557.00000000026</v>
      </c>
      <c r="K116" s="342">
        <f t="shared" si="584"/>
        <v>1054902.9999999937</v>
      </c>
      <c r="L116" s="342">
        <f t="shared" si="585"/>
        <v>1873793.9999999921</v>
      </c>
      <c r="M116" s="340">
        <v>1337402.0000000016</v>
      </c>
      <c r="N116" s="337">
        <v>150190.00000000006</v>
      </c>
      <c r="O116" s="341">
        <v>100126.00000000004</v>
      </c>
      <c r="P116" s="342">
        <f t="shared" si="587"/>
        <v>1587718.0000000019</v>
      </c>
      <c r="Q116" s="340">
        <v>1387464.9999999932</v>
      </c>
      <c r="R116" s="337">
        <v>693732.99999999977</v>
      </c>
      <c r="S116" s="341">
        <v>105132.99999999937</v>
      </c>
      <c r="T116" s="342">
        <f t="shared" si="589"/>
        <v>2186330.9999999925</v>
      </c>
      <c r="U116" s="342">
        <f t="shared" si="590"/>
        <v>3774048.9999999944</v>
      </c>
      <c r="V116" s="646">
        <f t="shared" si="591"/>
        <v>5647842.999999987</v>
      </c>
      <c r="W116" s="342">
        <f t="shared" si="592"/>
        <v>350441.99999999919</v>
      </c>
      <c r="X116" s="342">
        <f t="shared" si="593"/>
        <v>607909.99999999872</v>
      </c>
      <c r="Y116" s="342">
        <f t="shared" ref="Y116:Y119" si="601">D116+E116+F116</f>
        <v>818890.99999999814</v>
      </c>
      <c r="Z116" s="342">
        <f t="shared" si="594"/>
        <v>1172908.9999999916</v>
      </c>
      <c r="AA116" s="342">
        <f t="shared" si="595"/>
        <v>1659236.9999999916</v>
      </c>
      <c r="AB116" s="342">
        <f t="shared" si="577"/>
        <v>1873793.9999999919</v>
      </c>
      <c r="AC116" s="342">
        <f t="shared" si="596"/>
        <v>3211195.9999999935</v>
      </c>
      <c r="AD116" s="342">
        <f t="shared" si="597"/>
        <v>3361385.9999999935</v>
      </c>
      <c r="AE116" s="342">
        <f t="shared" si="598"/>
        <v>3461511.9999999935</v>
      </c>
      <c r="AF116" s="342">
        <f t="shared" si="578"/>
        <v>4848976.999999987</v>
      </c>
      <c r="AG116" s="342">
        <f t="shared" si="599"/>
        <v>5542709.999999987</v>
      </c>
      <c r="AH116" s="1033">
        <f t="shared" si="600"/>
        <v>5647842.999999986</v>
      </c>
    </row>
    <row r="117" spans="1:34" ht="32.1" hidden="1" customHeight="1" outlineLevel="1" x14ac:dyDescent="0.35">
      <c r="A117" s="985" t="str">
        <f t="shared" si="579"/>
        <v>NETHERLANDS</v>
      </c>
      <c r="B117" s="1003" t="str">
        <f t="shared" si="580"/>
        <v>DOUGLAS NL</v>
      </c>
      <c r="C117" s="268" t="s">
        <v>39</v>
      </c>
      <c r="D117" s="331">
        <f>D116/$B$2</f>
        <v>81498.139534883536</v>
      </c>
      <c r="E117" s="332">
        <f t="shared" ref="E117:F117" si="602">E116/$B$2</f>
        <v>59876.279069767341</v>
      </c>
      <c r="F117" s="333">
        <f t="shared" si="602"/>
        <v>49065.348837209182</v>
      </c>
      <c r="G117" s="333">
        <f t="shared" si="582"/>
        <v>190439.76744186005</v>
      </c>
      <c r="H117" s="332">
        <f>H116/$B$2</f>
        <v>82329.76744185896</v>
      </c>
      <c r="I117" s="332">
        <f t="shared" ref="I117:J117" si="603">I116/$B$2</f>
        <v>113099.53488372093</v>
      </c>
      <c r="J117" s="334">
        <f t="shared" si="603"/>
        <v>49896.976744186111</v>
      </c>
      <c r="K117" s="335">
        <f t="shared" si="584"/>
        <v>245326.27906976599</v>
      </c>
      <c r="L117" s="335">
        <f t="shared" si="585"/>
        <v>435766.04651162605</v>
      </c>
      <c r="M117" s="332">
        <f>M116/$B$2</f>
        <v>311023.72093023296</v>
      </c>
      <c r="N117" s="332">
        <f t="shared" ref="N117:O117" si="604">N116/$B$2</f>
        <v>34927.906976744198</v>
      </c>
      <c r="O117" s="334">
        <f t="shared" si="604"/>
        <v>23285.116279069778</v>
      </c>
      <c r="P117" s="335">
        <f t="shared" si="587"/>
        <v>369236.74418604694</v>
      </c>
      <c r="Q117" s="332">
        <f>Q116/$B$2</f>
        <v>322666.27906976588</v>
      </c>
      <c r="R117" s="332">
        <f t="shared" ref="R117:S117" si="605">R116/$B$2</f>
        <v>161333.25581395344</v>
      </c>
      <c r="S117" s="334">
        <f t="shared" si="605"/>
        <v>24449.534883720786</v>
      </c>
      <c r="T117" s="335">
        <f t="shared" si="589"/>
        <v>508449.06976744009</v>
      </c>
      <c r="U117" s="335">
        <f t="shared" si="590"/>
        <v>877685.81395348697</v>
      </c>
      <c r="V117" s="647">
        <f t="shared" si="591"/>
        <v>1313451.8604651131</v>
      </c>
      <c r="W117" s="335">
        <f t="shared" si="592"/>
        <v>81498.139534883536</v>
      </c>
      <c r="X117" s="335">
        <f t="shared" si="593"/>
        <v>141374.41860465088</v>
      </c>
      <c r="Y117" s="335">
        <f t="shared" si="601"/>
        <v>190439.76744186005</v>
      </c>
      <c r="Z117" s="335">
        <f t="shared" si="594"/>
        <v>272769.534883719</v>
      </c>
      <c r="AA117" s="335">
        <f t="shared" si="595"/>
        <v>385869.06976743991</v>
      </c>
      <c r="AB117" s="335">
        <f t="shared" si="577"/>
        <v>435766.04651162605</v>
      </c>
      <c r="AC117" s="335">
        <f t="shared" si="596"/>
        <v>746789.767441859</v>
      </c>
      <c r="AD117" s="335">
        <f t="shared" si="597"/>
        <v>781717.67441860319</v>
      </c>
      <c r="AE117" s="335">
        <f t="shared" si="598"/>
        <v>805002.79069767299</v>
      </c>
      <c r="AF117" s="335">
        <f t="shared" si="578"/>
        <v>1127669.0697674388</v>
      </c>
      <c r="AG117" s="335">
        <f t="shared" si="599"/>
        <v>1289002.3255813923</v>
      </c>
      <c r="AH117" s="1034">
        <f t="shared" si="600"/>
        <v>1313451.8604651131</v>
      </c>
    </row>
    <row r="118" spans="1:34" ht="32.1" hidden="1" customHeight="1" outlineLevel="1" x14ac:dyDescent="0.35">
      <c r="A118" s="985" t="str">
        <f t="shared" si="579"/>
        <v>NETHERLANDS</v>
      </c>
      <c r="B118" s="1003" t="str">
        <f t="shared" si="580"/>
        <v>DOUGLAS NL</v>
      </c>
      <c r="C118" s="323" t="s">
        <v>40</v>
      </c>
      <c r="D118" s="357">
        <f>'JANUARY ''25 PLN'!I18</f>
        <v>185866.83369999999</v>
      </c>
      <c r="E118" s="358">
        <f>'FEBRUARY ''25 PLN'!P18</f>
        <v>297405.70999999996</v>
      </c>
      <c r="F118" s="359">
        <f>'MARCH ''25 PLN'!Q18</f>
        <v>397055.02999999997</v>
      </c>
      <c r="G118" s="360">
        <f t="shared" si="582"/>
        <v>880327.57369999995</v>
      </c>
      <c r="H118" s="361">
        <f>'APRIL ''25 PLN'!P18</f>
        <v>200360</v>
      </c>
      <c r="I118" s="358">
        <f>'MAY ''25 PLN'!P18</f>
        <v>250000</v>
      </c>
      <c r="J118" s="362">
        <f>'JUNE ''25 PLN'!Q18</f>
        <v>450000</v>
      </c>
      <c r="K118" s="363">
        <f t="shared" si="584"/>
        <v>900360</v>
      </c>
      <c r="L118" s="363">
        <f t="shared" si="585"/>
        <v>1780687.5737000001</v>
      </c>
      <c r="M118" s="361">
        <f>'JULY ''25 PLN'!P18</f>
        <v>0</v>
      </c>
      <c r="N118" s="358">
        <f>'AUGUST ''25 PLN'!P18</f>
        <v>0</v>
      </c>
      <c r="O118" s="362">
        <f>'SEPTEMBER ''25 PLN'!P18</f>
        <v>0</v>
      </c>
      <c r="P118" s="363">
        <f t="shared" si="587"/>
        <v>0</v>
      </c>
      <c r="Q118" s="361">
        <f>'OCTOBER ''25 PLN'!P18</f>
        <v>0</v>
      </c>
      <c r="R118" s="358">
        <f>'NOVEMBER ''25 PLN'!P18</f>
        <v>0</v>
      </c>
      <c r="S118" s="362">
        <f>'DECEMBER ''25 PLN'!P18</f>
        <v>0</v>
      </c>
      <c r="T118" s="363">
        <f t="shared" si="589"/>
        <v>0</v>
      </c>
      <c r="U118" s="363">
        <f t="shared" si="590"/>
        <v>0</v>
      </c>
      <c r="V118" s="648">
        <f t="shared" si="591"/>
        <v>1780687.5737000001</v>
      </c>
      <c r="W118" s="363">
        <f t="shared" si="592"/>
        <v>185866.83369999999</v>
      </c>
      <c r="X118" s="363">
        <f t="shared" si="593"/>
        <v>483272.54369999992</v>
      </c>
      <c r="Y118" s="363">
        <f t="shared" si="601"/>
        <v>880327.57369999983</v>
      </c>
      <c r="Z118" s="363">
        <f t="shared" si="594"/>
        <v>1080687.5736999998</v>
      </c>
      <c r="AA118" s="363">
        <f t="shared" si="595"/>
        <v>1330687.5736999998</v>
      </c>
      <c r="AB118" s="363">
        <f t="shared" si="577"/>
        <v>1780687.5736999998</v>
      </c>
      <c r="AC118" s="363">
        <f t="shared" si="596"/>
        <v>1780687.5736999998</v>
      </c>
      <c r="AD118" s="363">
        <f t="shared" si="597"/>
        <v>1780687.5736999998</v>
      </c>
      <c r="AE118" s="363">
        <f t="shared" si="598"/>
        <v>1780687.5736999998</v>
      </c>
      <c r="AF118" s="363">
        <f t="shared" si="578"/>
        <v>1780687.5736999998</v>
      </c>
      <c r="AG118" s="363">
        <f t="shared" si="599"/>
        <v>1780687.5736999998</v>
      </c>
      <c r="AH118" s="1035">
        <f t="shared" si="600"/>
        <v>1780687.5736999998</v>
      </c>
    </row>
    <row r="119" spans="1:34" ht="32.1" hidden="1" customHeight="1" outlineLevel="1" x14ac:dyDescent="0.35">
      <c r="A119" s="985" t="str">
        <f t="shared" si="579"/>
        <v>NETHERLANDS</v>
      </c>
      <c r="B119" s="1003" t="str">
        <f t="shared" si="580"/>
        <v>DOUGLAS NL</v>
      </c>
      <c r="C119" s="268" t="s">
        <v>41</v>
      </c>
      <c r="D119" s="331">
        <f>D118/$B$2</f>
        <v>43224.845046511626</v>
      </c>
      <c r="E119" s="817">
        <f t="shared" ref="E119:F119" si="606">E118/$B$2</f>
        <v>69164.118604651158</v>
      </c>
      <c r="F119" s="818">
        <f t="shared" si="606"/>
        <v>92338.379069767441</v>
      </c>
      <c r="G119" s="333">
        <f t="shared" si="582"/>
        <v>204727.34272093023</v>
      </c>
      <c r="H119" s="332">
        <f>H118/$B$2</f>
        <v>46595.348837209305</v>
      </c>
      <c r="I119" s="817">
        <f t="shared" ref="I119:J119" si="607">I118/$B$2</f>
        <v>58139.534883720931</v>
      </c>
      <c r="J119" s="817">
        <f t="shared" si="607"/>
        <v>104651.16279069768</v>
      </c>
      <c r="K119" s="335">
        <f t="shared" si="584"/>
        <v>209386.04651162794</v>
      </c>
      <c r="L119" s="335">
        <f t="shared" si="585"/>
        <v>414113.3892325582</v>
      </c>
      <c r="M119" s="817">
        <f>M118/$B$2</f>
        <v>0</v>
      </c>
      <c r="N119" s="817">
        <f t="shared" ref="N119:O119" si="608">N118/$B$2</f>
        <v>0</v>
      </c>
      <c r="O119" s="817">
        <f t="shared" si="608"/>
        <v>0</v>
      </c>
      <c r="P119" s="335">
        <f t="shared" si="587"/>
        <v>0</v>
      </c>
      <c r="Q119" s="817">
        <f>Q118/$B$2</f>
        <v>0</v>
      </c>
      <c r="R119" s="817">
        <f t="shared" ref="R119:S119" si="609">R118/$B$2</f>
        <v>0</v>
      </c>
      <c r="S119" s="817">
        <f t="shared" si="609"/>
        <v>0</v>
      </c>
      <c r="T119" s="335">
        <f>S119+R119+Q119</f>
        <v>0</v>
      </c>
      <c r="U119" s="335">
        <f t="shared" si="590"/>
        <v>0</v>
      </c>
      <c r="V119" s="822">
        <f t="shared" si="591"/>
        <v>414113.3892325582</v>
      </c>
      <c r="W119" s="335">
        <f t="shared" si="592"/>
        <v>43224.845046511626</v>
      </c>
      <c r="X119" s="335">
        <f t="shared" si="593"/>
        <v>112388.96365116278</v>
      </c>
      <c r="Y119" s="335">
        <f t="shared" si="601"/>
        <v>204727.34272093023</v>
      </c>
      <c r="Z119" s="335">
        <f t="shared" si="594"/>
        <v>251322.69155813954</v>
      </c>
      <c r="AA119" s="335">
        <f t="shared" si="595"/>
        <v>309462.22644186049</v>
      </c>
      <c r="AB119" s="335">
        <f t="shared" si="577"/>
        <v>414113.3892325582</v>
      </c>
      <c r="AC119" s="335">
        <f t="shared" si="596"/>
        <v>414113.3892325582</v>
      </c>
      <c r="AD119" s="335">
        <f t="shared" si="597"/>
        <v>414113.3892325582</v>
      </c>
      <c r="AE119" s="335">
        <f t="shared" si="598"/>
        <v>414113.3892325582</v>
      </c>
      <c r="AF119" s="335">
        <f t="shared" si="578"/>
        <v>414113.3892325582</v>
      </c>
      <c r="AG119" s="335">
        <f t="shared" si="599"/>
        <v>414113.3892325582</v>
      </c>
      <c r="AH119" s="1034">
        <f t="shared" si="600"/>
        <v>414113.3892325582</v>
      </c>
    </row>
    <row r="120" spans="1:34" ht="32.1" hidden="1" customHeight="1" outlineLevel="1" x14ac:dyDescent="0.35">
      <c r="A120" s="985" t="str">
        <f t="shared" si="579"/>
        <v>NETHERLANDS</v>
      </c>
      <c r="B120" s="1003" t="str">
        <f t="shared" si="580"/>
        <v>DOUGLAS NL</v>
      </c>
      <c r="C120" s="321" t="s">
        <v>42</v>
      </c>
      <c r="D120" s="417">
        <f>D118-D116</f>
        <v>-164575.1662999992</v>
      </c>
      <c r="E120" s="418">
        <f t="shared" ref="E120:G120" si="610">E118-E116</f>
        <v>39937.710000000399</v>
      </c>
      <c r="F120" s="419">
        <f t="shared" si="610"/>
        <v>186074.03000000049</v>
      </c>
      <c r="G120" s="420">
        <f t="shared" si="610"/>
        <v>61436.573700001696</v>
      </c>
      <c r="H120" s="421">
        <f>H118-H116</f>
        <v>-153657.99999999348</v>
      </c>
      <c r="I120" s="418">
        <f t="shared" ref="I120:V120" si="611">I118-I116</f>
        <v>-236328</v>
      </c>
      <c r="J120" s="422">
        <f t="shared" si="611"/>
        <v>235442.99999999974</v>
      </c>
      <c r="K120" s="423">
        <f t="shared" si="611"/>
        <v>-154542.99999999371</v>
      </c>
      <c r="L120" s="423">
        <f t="shared" si="611"/>
        <v>-93106.426299992017</v>
      </c>
      <c r="M120" s="421">
        <f t="shared" si="611"/>
        <v>-1337402.0000000016</v>
      </c>
      <c r="N120" s="418">
        <f t="shared" si="611"/>
        <v>-150190.00000000006</v>
      </c>
      <c r="O120" s="422">
        <f t="shared" si="611"/>
        <v>-100126.00000000004</v>
      </c>
      <c r="P120" s="423">
        <f t="shared" si="611"/>
        <v>-1587718.0000000019</v>
      </c>
      <c r="Q120" s="421">
        <f t="shared" si="611"/>
        <v>-1387464.9999999932</v>
      </c>
      <c r="R120" s="418">
        <f t="shared" si="611"/>
        <v>-693732.99999999977</v>
      </c>
      <c r="S120" s="422">
        <f t="shared" si="611"/>
        <v>-105132.99999999937</v>
      </c>
      <c r="T120" s="423">
        <f t="shared" si="611"/>
        <v>-2186330.9999999925</v>
      </c>
      <c r="U120" s="423">
        <f t="shared" si="611"/>
        <v>-3774048.9999999944</v>
      </c>
      <c r="V120" s="649">
        <f t="shared" si="611"/>
        <v>-3867155.4262999869</v>
      </c>
      <c r="W120" s="423">
        <f t="shared" ref="W120:AH120" si="612">W118-W116</f>
        <v>-164575.1662999992</v>
      </c>
      <c r="X120" s="423">
        <f t="shared" si="612"/>
        <v>-124637.4562999988</v>
      </c>
      <c r="Y120" s="423">
        <f t="shared" si="612"/>
        <v>61436.573700001696</v>
      </c>
      <c r="Z120" s="423">
        <f t="shared" si="612"/>
        <v>-92221.426299991785</v>
      </c>
      <c r="AA120" s="423">
        <f t="shared" si="612"/>
        <v>-328549.42629999178</v>
      </c>
      <c r="AB120" s="423">
        <f t="shared" si="612"/>
        <v>-93106.426299992017</v>
      </c>
      <c r="AC120" s="423">
        <f t="shared" si="612"/>
        <v>-1430508.4262999936</v>
      </c>
      <c r="AD120" s="423">
        <f t="shared" si="612"/>
        <v>-1580698.4262999936</v>
      </c>
      <c r="AE120" s="423">
        <f t="shared" si="612"/>
        <v>-1680824.4262999936</v>
      </c>
      <c r="AF120" s="423">
        <f t="shared" si="612"/>
        <v>-3068289.4262999874</v>
      </c>
      <c r="AG120" s="423">
        <f t="shared" si="612"/>
        <v>-3762022.4262999874</v>
      </c>
      <c r="AH120" s="512">
        <f t="shared" si="612"/>
        <v>-3867155.4262999864</v>
      </c>
    </row>
    <row r="121" spans="1:34" ht="32.1" hidden="1" customHeight="1" outlineLevel="1" x14ac:dyDescent="0.35">
      <c r="A121" s="985" t="str">
        <f t="shared" si="579"/>
        <v>NETHERLANDS</v>
      </c>
      <c r="B121" s="1003" t="str">
        <f t="shared" si="580"/>
        <v>DOUGLAS NL</v>
      </c>
      <c r="C121" s="321" t="s">
        <v>43</v>
      </c>
      <c r="D121" s="424">
        <f>D118/D116-1</f>
        <v>-0.46962169574423041</v>
      </c>
      <c r="E121" s="425">
        <f t="shared" ref="E121:F121" si="613">E118/E116-1</f>
        <v>0.15511717961067184</v>
      </c>
      <c r="F121" s="426">
        <f t="shared" si="613"/>
        <v>0.88194685777392734</v>
      </c>
      <c r="G121" s="427">
        <f>G118/G116-1</f>
        <v>7.5024116396445795E-2</v>
      </c>
      <c r="H121" s="428">
        <f>H118/H116-1</f>
        <v>-0.43404007705821823</v>
      </c>
      <c r="I121" s="425">
        <f t="shared" ref="I121:V121" si="614">I118/I116-1</f>
        <v>-0.48594364297346648</v>
      </c>
      <c r="J121" s="429">
        <f t="shared" si="614"/>
        <v>1.0973447615318981</v>
      </c>
      <c r="K121" s="430">
        <f t="shared" si="614"/>
        <v>-0.14649972556717972</v>
      </c>
      <c r="L121" s="430">
        <f t="shared" si="614"/>
        <v>-4.9688720478340942E-2</v>
      </c>
      <c r="M121" s="428">
        <f t="shared" si="614"/>
        <v>-1</v>
      </c>
      <c r="N121" s="425">
        <f t="shared" si="614"/>
        <v>-1</v>
      </c>
      <c r="O121" s="429">
        <f t="shared" si="614"/>
        <v>-1</v>
      </c>
      <c r="P121" s="430">
        <f t="shared" si="614"/>
        <v>-1</v>
      </c>
      <c r="Q121" s="428">
        <f t="shared" si="614"/>
        <v>-1</v>
      </c>
      <c r="R121" s="425">
        <f t="shared" si="614"/>
        <v>-1</v>
      </c>
      <c r="S121" s="429">
        <f t="shared" si="614"/>
        <v>-1</v>
      </c>
      <c r="T121" s="430">
        <f t="shared" si="614"/>
        <v>-1</v>
      </c>
      <c r="U121" s="430">
        <f t="shared" si="614"/>
        <v>-1</v>
      </c>
      <c r="V121" s="650">
        <f t="shared" si="614"/>
        <v>-0.68471369092589796</v>
      </c>
      <c r="W121" s="430">
        <f t="shared" ref="W121:AH121" si="615">W118/W116-1</f>
        <v>-0.46962169574423041</v>
      </c>
      <c r="X121" s="430">
        <f t="shared" si="615"/>
        <v>-0.20502616555082009</v>
      </c>
      <c r="Y121" s="430">
        <f t="shared" si="615"/>
        <v>7.5024116396445795E-2</v>
      </c>
      <c r="Z121" s="430">
        <f t="shared" si="615"/>
        <v>-7.8626241507220418E-2</v>
      </c>
      <c r="AA121" s="430">
        <f t="shared" si="615"/>
        <v>-0.19801235525726191</v>
      </c>
      <c r="AB121" s="430">
        <f t="shared" si="615"/>
        <v>-4.9688720478340942E-2</v>
      </c>
      <c r="AC121" s="430">
        <f t="shared" si="615"/>
        <v>-0.44547527659476305</v>
      </c>
      <c r="AD121" s="430">
        <f t="shared" si="615"/>
        <v>-0.47025198126606016</v>
      </c>
      <c r="AE121" s="430">
        <f t="shared" si="615"/>
        <v>-0.48557521288384864</v>
      </c>
      <c r="AF121" s="430">
        <f t="shared" si="615"/>
        <v>-0.63277046401746095</v>
      </c>
      <c r="AG121" s="430">
        <f t="shared" si="615"/>
        <v>-0.67873340411098471</v>
      </c>
      <c r="AH121" s="1036">
        <f t="shared" si="615"/>
        <v>-0.68471369092589784</v>
      </c>
    </row>
    <row r="122" spans="1:34" ht="32.1" hidden="1" customHeight="1" outlineLevel="1" thickBot="1" x14ac:dyDescent="0.35">
      <c r="A122" s="986" t="str">
        <f t="shared" si="579"/>
        <v>NETHERLANDS</v>
      </c>
      <c r="B122" s="1017" t="str">
        <f t="shared" si="580"/>
        <v>DOUGLAS NL</v>
      </c>
      <c r="C122" s="261" t="s">
        <v>44</v>
      </c>
      <c r="D122" s="70">
        <f>D118/D114-1</f>
        <v>-0.43431833880881243</v>
      </c>
      <c r="E122" s="80">
        <f t="shared" ref="E122:G122" si="616">E118/E114-1</f>
        <v>0.24309709450997996</v>
      </c>
      <c r="F122" s="79">
        <f t="shared" si="616"/>
        <v>5.1338479251143845</v>
      </c>
      <c r="G122" s="79">
        <f t="shared" si="616"/>
        <v>0.39171444485759888</v>
      </c>
      <c r="H122" s="80">
        <f>H118/H114-1</f>
        <v>-0.38352207217699397</v>
      </c>
      <c r="I122" s="80">
        <f t="shared" ref="I122:V122" si="617">I118/I114-1</f>
        <v>-0.44814775951990193</v>
      </c>
      <c r="J122" s="82">
        <f t="shared" si="617"/>
        <v>1.2474052515246363</v>
      </c>
      <c r="K122" s="69">
        <f t="shared" si="617"/>
        <v>-7.9629588797234696E-2</v>
      </c>
      <c r="L122" s="69">
        <f t="shared" si="617"/>
        <v>0.10546281457727469</v>
      </c>
      <c r="M122" s="80">
        <f t="shared" si="617"/>
        <v>-1</v>
      </c>
      <c r="N122" s="80">
        <f t="shared" si="617"/>
        <v>-1</v>
      </c>
      <c r="O122" s="82">
        <f t="shared" si="617"/>
        <v>-1</v>
      </c>
      <c r="P122" s="69">
        <f t="shared" si="617"/>
        <v>-1</v>
      </c>
      <c r="Q122" s="80">
        <f t="shared" si="617"/>
        <v>-1</v>
      </c>
      <c r="R122" s="80">
        <f t="shared" si="617"/>
        <v>-1</v>
      </c>
      <c r="S122" s="82">
        <f t="shared" si="617"/>
        <v>-1</v>
      </c>
      <c r="T122" s="69">
        <f t="shared" si="617"/>
        <v>-1</v>
      </c>
      <c r="U122" s="69">
        <f t="shared" si="617"/>
        <v>-1</v>
      </c>
      <c r="V122" s="651">
        <f t="shared" si="617"/>
        <v>-0.67839676311984753</v>
      </c>
      <c r="W122" s="69">
        <f t="shared" ref="W122:AH122" si="618">W118/W114-1</f>
        <v>-0.43431833880881243</v>
      </c>
      <c r="X122" s="69">
        <f t="shared" si="618"/>
        <v>-0.14889413428717835</v>
      </c>
      <c r="Y122" s="69">
        <f t="shared" si="618"/>
        <v>0.39171444485759865</v>
      </c>
      <c r="Z122" s="69">
        <f t="shared" si="618"/>
        <v>0.12858874417791166</v>
      </c>
      <c r="AA122" s="69">
        <f t="shared" si="618"/>
        <v>-5.6635583930604416E-2</v>
      </c>
      <c r="AB122" s="69">
        <f t="shared" si="618"/>
        <v>0.10546281457727469</v>
      </c>
      <c r="AC122" s="69">
        <f t="shared" si="618"/>
        <v>-0.37676184937470036</v>
      </c>
      <c r="AD122" s="69">
        <f t="shared" si="618"/>
        <v>-0.39009756237323745</v>
      </c>
      <c r="AE122" s="69">
        <f t="shared" si="618"/>
        <v>-0.40549553872041988</v>
      </c>
      <c r="AF122" s="69">
        <f t="shared" si="618"/>
        <v>-0.62277001006859134</v>
      </c>
      <c r="AG122" s="69">
        <f t="shared" si="618"/>
        <v>-0.66782424891165493</v>
      </c>
      <c r="AH122" s="651">
        <f t="shared" si="618"/>
        <v>-0.67839676311984753</v>
      </c>
    </row>
    <row r="123" spans="1:34" s="247" customFormat="1" ht="32.1" hidden="1" customHeight="1" outlineLevel="1" x14ac:dyDescent="0.35">
      <c r="A123" s="1018" t="s">
        <v>49</v>
      </c>
      <c r="B123" s="1016" t="s">
        <v>61</v>
      </c>
      <c r="C123" s="259" t="s">
        <v>36</v>
      </c>
      <c r="D123" s="477">
        <v>221559.6488</v>
      </c>
      <c r="E123" s="478">
        <v>229077.1109</v>
      </c>
      <c r="F123" s="479">
        <v>1432013.9427</v>
      </c>
      <c r="G123" s="488">
        <f>F123+E123+D123</f>
        <v>1882650.7024000001</v>
      </c>
      <c r="H123" s="481">
        <v>677292.62789999996</v>
      </c>
      <c r="I123" s="478">
        <v>365447.35869999998</v>
      </c>
      <c r="J123" s="482">
        <v>1774299.5190000001</v>
      </c>
      <c r="K123" s="483">
        <f>J123+I123+H123</f>
        <v>2817039.5055999998</v>
      </c>
      <c r="L123" s="483">
        <f>K123+G123</f>
        <v>4699690.2079999996</v>
      </c>
      <c r="M123" s="481">
        <v>704750.94949999999</v>
      </c>
      <c r="N123" s="478">
        <v>272806.80080000003</v>
      </c>
      <c r="O123" s="482">
        <v>193322.8983</v>
      </c>
      <c r="P123" s="462">
        <f>O123+N123+M123</f>
        <v>1170880.6486</v>
      </c>
      <c r="Q123" s="481">
        <v>406775.97879999998</v>
      </c>
      <c r="R123" s="478">
        <v>319056.26949999999</v>
      </c>
      <c r="S123" s="482">
        <v>379834.43089999998</v>
      </c>
      <c r="T123" s="483">
        <f>S123+R123+Q123</f>
        <v>1105666.6791999999</v>
      </c>
      <c r="U123" s="484">
        <f>T123+P123</f>
        <v>2276547.3278000001</v>
      </c>
      <c r="V123" s="656">
        <f>U123+L123</f>
        <v>6976237.5357999997</v>
      </c>
      <c r="W123" s="403">
        <f>D123</f>
        <v>221559.6488</v>
      </c>
      <c r="X123" s="403">
        <f>D123+E123</f>
        <v>450636.7597</v>
      </c>
      <c r="Y123" s="403">
        <f>D123+E123+F123</f>
        <v>1882650.7024000001</v>
      </c>
      <c r="Z123" s="403">
        <f>D123+E123+F123+H123</f>
        <v>2559943.3303</v>
      </c>
      <c r="AA123" s="403">
        <f>D123+E123+F123+H123+I123</f>
        <v>2925390.6890000002</v>
      </c>
      <c r="AB123" s="403">
        <f t="shared" ref="AB123:AB128" si="619">D123+E123+F123+H123+I123+J123</f>
        <v>4699690.2080000006</v>
      </c>
      <c r="AC123" s="403">
        <f>D123+E123+F123+H123+I123+J123+M123</f>
        <v>5404441.1575000007</v>
      </c>
      <c r="AD123" s="403">
        <f>D123+E123+F123+H123+I123+J123+M123+N123</f>
        <v>5677247.958300001</v>
      </c>
      <c r="AE123" s="403">
        <f>D123+E123+F123+H123+I123+J123+M123+N123+O123</f>
        <v>5870570.8566000015</v>
      </c>
      <c r="AF123" s="403">
        <f t="shared" ref="AF123:AF128" si="620">D123+E123+F123+H123+I123+J123+M123+N123+O123+Q123</f>
        <v>6277346.8354000011</v>
      </c>
      <c r="AG123" s="403">
        <f>D123+E123+F123+H123+I123+J123+M123+N123+O123+Q123+R123</f>
        <v>6596403.1049000015</v>
      </c>
      <c r="AH123" s="1031">
        <f>D123+E123+F123+H123+I123+J123+M123+N123+O123+Q123+R123+S123</f>
        <v>6976237.5358000016</v>
      </c>
    </row>
    <row r="124" spans="1:34" ht="32.1" hidden="1" customHeight="1" outlineLevel="1" x14ac:dyDescent="0.35">
      <c r="A124" s="1000" t="str">
        <f t="shared" ref="A124:A131" si="621">A123</f>
        <v>NETHERLANDS</v>
      </c>
      <c r="B124" s="1003" t="str">
        <f t="shared" ref="B124:B131" si="622">B123</f>
        <v>KRUIDVAT</v>
      </c>
      <c r="C124" s="275" t="s">
        <v>37</v>
      </c>
      <c r="D124" s="324">
        <f>D123/$B$2</f>
        <v>51525.499720930231</v>
      </c>
      <c r="E124" s="325">
        <f t="shared" ref="E124:F124" si="623">E123/$B$2</f>
        <v>53273.746720930234</v>
      </c>
      <c r="F124" s="326">
        <f t="shared" si="623"/>
        <v>333026.49830232561</v>
      </c>
      <c r="G124" s="333">
        <f t="shared" ref="G124:G128" si="624">F124+E124+D124</f>
        <v>437825.74474418606</v>
      </c>
      <c r="H124" s="327">
        <f>H123/$B$2</f>
        <v>157509.91346511629</v>
      </c>
      <c r="I124" s="325">
        <f t="shared" ref="I124:J124" si="625">I123/$B$2</f>
        <v>84987.757837209298</v>
      </c>
      <c r="J124" s="328">
        <f t="shared" si="625"/>
        <v>412627.7951162791</v>
      </c>
      <c r="K124" s="329">
        <f t="shared" ref="K124:K128" si="626">J124+I124+H124</f>
        <v>655125.46641860472</v>
      </c>
      <c r="L124" s="329">
        <f t="shared" ref="L124:L128" si="627">K124+G124</f>
        <v>1092951.2111627907</v>
      </c>
      <c r="M124" s="327">
        <f>M123/$B$2</f>
        <v>163895.5696511628</v>
      </c>
      <c r="N124" s="325">
        <f t="shared" ref="N124:O124" si="628">N123/$B$2</f>
        <v>63443.442046511635</v>
      </c>
      <c r="O124" s="328">
        <f t="shared" si="628"/>
        <v>44958.81355813954</v>
      </c>
      <c r="P124" s="329">
        <f t="shared" ref="P124:P128" si="629">O124+N124+M124</f>
        <v>272297.82525581401</v>
      </c>
      <c r="Q124" s="327">
        <f>Q123/$B$2</f>
        <v>94599.064837209298</v>
      </c>
      <c r="R124" s="325">
        <f t="shared" ref="R124:S124" si="630">R123/$B$2</f>
        <v>74199.132441860464</v>
      </c>
      <c r="S124" s="328">
        <f t="shared" si="630"/>
        <v>88333.58858139535</v>
      </c>
      <c r="T124" s="329">
        <f t="shared" ref="T124:T127" si="631">S124+R124+Q124</f>
        <v>257131.78586046511</v>
      </c>
      <c r="U124" s="329">
        <f t="shared" ref="U124:U128" si="632">T124+P124</f>
        <v>529429.61111627915</v>
      </c>
      <c r="V124" s="645">
        <f t="shared" ref="V124:V128" si="633">U124+L124</f>
        <v>1622380.8222790698</v>
      </c>
      <c r="W124" s="329">
        <f t="shared" ref="W124:W128" si="634">D124</f>
        <v>51525.499720930231</v>
      </c>
      <c r="X124" s="329">
        <f t="shared" ref="X124:X128" si="635">D124+E124</f>
        <v>104799.24644186046</v>
      </c>
      <c r="Y124" s="329">
        <f>D124+E124+F124</f>
        <v>437825.74474418606</v>
      </c>
      <c r="Z124" s="329">
        <f t="shared" ref="Z124:Z128" si="636">D124+E124+F124+H124</f>
        <v>595335.65820930235</v>
      </c>
      <c r="AA124" s="329">
        <f t="shared" ref="AA124:AA128" si="637">D124+E124+F124+H124+I124</f>
        <v>680323.41604651161</v>
      </c>
      <c r="AB124" s="329">
        <f t="shared" si="619"/>
        <v>1092951.2111627907</v>
      </c>
      <c r="AC124" s="329">
        <f t="shared" ref="AC124:AC128" si="638">D124+E124+F124+H124+I124+J124+M124</f>
        <v>1256846.7808139534</v>
      </c>
      <c r="AD124" s="329">
        <f t="shared" ref="AD124:AD128" si="639">D124+E124+F124+H124+I124+J124+M124+N124</f>
        <v>1320290.2228604651</v>
      </c>
      <c r="AE124" s="329">
        <f t="shared" ref="AE124:AE128" si="640">D124+E124+F124+H124+I124+J124+M124+N124+O124</f>
        <v>1365249.0364186047</v>
      </c>
      <c r="AF124" s="329">
        <f t="shared" si="620"/>
        <v>1459848.1012558141</v>
      </c>
      <c r="AG124" s="329">
        <f t="shared" ref="AG124:AG128" si="641">D124+E124+F124+H124+I124+J124+M124+N124+O124+Q124+R124</f>
        <v>1534047.2336976745</v>
      </c>
      <c r="AH124" s="1032">
        <f t="shared" ref="AH124:AH128" si="642">D124+E124+F124+H124+I124+J124+M124+N124+O124+Q124+R124+S124</f>
        <v>1622380.8222790698</v>
      </c>
    </row>
    <row r="125" spans="1:34" ht="32.1" hidden="1" customHeight="1" outlineLevel="1" x14ac:dyDescent="0.35">
      <c r="A125" s="1000" t="str">
        <f t="shared" si="621"/>
        <v>NETHERLANDS</v>
      </c>
      <c r="B125" s="1003" t="str">
        <f t="shared" si="622"/>
        <v>KRUIDVAT</v>
      </c>
      <c r="C125" s="322" t="s">
        <v>38</v>
      </c>
      <c r="D125" s="336">
        <v>348728.90219107503</v>
      </c>
      <c r="E125" s="337">
        <v>305137.78941719071</v>
      </c>
      <c r="F125" s="338">
        <v>2594070.5127068302</v>
      </c>
      <c r="G125" s="339">
        <f t="shared" si="624"/>
        <v>3247937.2043150957</v>
      </c>
      <c r="H125" s="340">
        <v>1025582.8120631879</v>
      </c>
      <c r="I125" s="337"/>
      <c r="J125" s="341"/>
      <c r="K125" s="342">
        <f t="shared" si="626"/>
        <v>1025582.8120631879</v>
      </c>
      <c r="L125" s="342">
        <f t="shared" si="627"/>
        <v>4273520.0163782835</v>
      </c>
      <c r="M125" s="340"/>
      <c r="N125" s="337"/>
      <c r="O125" s="341"/>
      <c r="P125" s="342">
        <f t="shared" si="629"/>
        <v>0</v>
      </c>
      <c r="Q125" s="340"/>
      <c r="R125" s="337"/>
      <c r="S125" s="341"/>
      <c r="T125" s="342">
        <f t="shared" si="631"/>
        <v>0</v>
      </c>
      <c r="U125" s="342">
        <f t="shared" si="632"/>
        <v>0</v>
      </c>
      <c r="V125" s="646">
        <f t="shared" si="633"/>
        <v>4273520.0163782835</v>
      </c>
      <c r="W125" s="342">
        <f t="shared" si="634"/>
        <v>348728.90219107503</v>
      </c>
      <c r="X125" s="342">
        <f t="shared" si="635"/>
        <v>653866.69160826574</v>
      </c>
      <c r="Y125" s="342">
        <f t="shared" ref="Y125:Y128" si="643">D125+E125+F125</f>
        <v>3247937.2043150961</v>
      </c>
      <c r="Z125" s="342">
        <f t="shared" si="636"/>
        <v>4273520.0163782844</v>
      </c>
      <c r="AA125" s="342">
        <f t="shared" si="637"/>
        <v>4273520.0163782844</v>
      </c>
      <c r="AB125" s="342">
        <f t="shared" si="619"/>
        <v>4273520.0163782844</v>
      </c>
      <c r="AC125" s="342">
        <f t="shared" si="638"/>
        <v>4273520.0163782844</v>
      </c>
      <c r="AD125" s="342">
        <f t="shared" si="639"/>
        <v>4273520.0163782844</v>
      </c>
      <c r="AE125" s="342">
        <f t="shared" si="640"/>
        <v>4273520.0163782844</v>
      </c>
      <c r="AF125" s="342">
        <f t="shared" si="620"/>
        <v>4273520.0163782844</v>
      </c>
      <c r="AG125" s="342">
        <f t="shared" si="641"/>
        <v>4273520.0163782844</v>
      </c>
      <c r="AH125" s="1033">
        <f t="shared" si="642"/>
        <v>4273520.0163782844</v>
      </c>
    </row>
    <row r="126" spans="1:34" s="260" customFormat="1" ht="32.1" hidden="1" customHeight="1" outlineLevel="1" x14ac:dyDescent="0.35">
      <c r="A126" s="1000" t="str">
        <f t="shared" si="621"/>
        <v>NETHERLANDS</v>
      </c>
      <c r="B126" s="1003" t="str">
        <f t="shared" si="622"/>
        <v>KRUIDVAT</v>
      </c>
      <c r="C126" s="268" t="s">
        <v>39</v>
      </c>
      <c r="D126" s="331">
        <f>D125/$B$2</f>
        <v>81099.744695598842</v>
      </c>
      <c r="E126" s="332">
        <f t="shared" ref="E126:F126" si="644">E125/$B$2</f>
        <v>70962.276608649001</v>
      </c>
      <c r="F126" s="333">
        <f t="shared" si="644"/>
        <v>603272.21225740237</v>
      </c>
      <c r="G126" s="333">
        <f t="shared" si="624"/>
        <v>755334.23356165027</v>
      </c>
      <c r="H126" s="332">
        <f>H125/$B$2</f>
        <v>238507.63071236931</v>
      </c>
      <c r="I126" s="332">
        <f t="shared" ref="I126:J126" si="645">I125/$B$2</f>
        <v>0</v>
      </c>
      <c r="J126" s="334">
        <f t="shared" si="645"/>
        <v>0</v>
      </c>
      <c r="K126" s="335">
        <f t="shared" si="626"/>
        <v>238507.63071236931</v>
      </c>
      <c r="L126" s="335">
        <f t="shared" si="627"/>
        <v>993841.86427401961</v>
      </c>
      <c r="M126" s="332">
        <f>M125/$B$2</f>
        <v>0</v>
      </c>
      <c r="N126" s="332">
        <f t="shared" ref="N126:O126" si="646">N125/$B$2</f>
        <v>0</v>
      </c>
      <c r="O126" s="334">
        <f t="shared" si="646"/>
        <v>0</v>
      </c>
      <c r="P126" s="335">
        <f t="shared" si="629"/>
        <v>0</v>
      </c>
      <c r="Q126" s="332">
        <f>Q125/$B$2</f>
        <v>0</v>
      </c>
      <c r="R126" s="332">
        <f t="shared" ref="R126:S126" si="647">R125/$B$2</f>
        <v>0</v>
      </c>
      <c r="S126" s="334">
        <f t="shared" si="647"/>
        <v>0</v>
      </c>
      <c r="T126" s="335">
        <f t="shared" si="631"/>
        <v>0</v>
      </c>
      <c r="U126" s="335">
        <f t="shared" si="632"/>
        <v>0</v>
      </c>
      <c r="V126" s="647">
        <f t="shared" si="633"/>
        <v>993841.86427401961</v>
      </c>
      <c r="W126" s="335">
        <f t="shared" si="634"/>
        <v>81099.744695598842</v>
      </c>
      <c r="X126" s="335">
        <f t="shared" si="635"/>
        <v>152062.02130424784</v>
      </c>
      <c r="Y126" s="335">
        <f t="shared" si="643"/>
        <v>755334.23356165015</v>
      </c>
      <c r="Z126" s="335">
        <f t="shared" si="636"/>
        <v>993841.86427401949</v>
      </c>
      <c r="AA126" s="335">
        <f t="shared" si="637"/>
        <v>993841.86427401949</v>
      </c>
      <c r="AB126" s="335">
        <f t="shared" si="619"/>
        <v>993841.86427401949</v>
      </c>
      <c r="AC126" s="335">
        <f t="shared" si="638"/>
        <v>993841.86427401949</v>
      </c>
      <c r="AD126" s="335">
        <f t="shared" si="639"/>
        <v>993841.86427401949</v>
      </c>
      <c r="AE126" s="335">
        <f t="shared" si="640"/>
        <v>993841.86427401949</v>
      </c>
      <c r="AF126" s="335">
        <f t="shared" si="620"/>
        <v>993841.86427401949</v>
      </c>
      <c r="AG126" s="335">
        <f t="shared" si="641"/>
        <v>993841.86427401949</v>
      </c>
      <c r="AH126" s="1034">
        <f t="shared" si="642"/>
        <v>993841.86427401949</v>
      </c>
    </row>
    <row r="127" spans="1:34" ht="32.1" hidden="1" customHeight="1" outlineLevel="1" x14ac:dyDescent="0.35">
      <c r="A127" s="1000" t="str">
        <f t="shared" si="621"/>
        <v>NETHERLANDS</v>
      </c>
      <c r="B127" s="1003" t="str">
        <f t="shared" si="622"/>
        <v>KRUIDVAT</v>
      </c>
      <c r="C127" s="323" t="s">
        <v>40</v>
      </c>
      <c r="D127" s="357">
        <f>'JANUARY ''25 PLN'!I19</f>
        <v>271797.5711</v>
      </c>
      <c r="E127" s="358">
        <f>'FEBRUARY ''25 PLN'!P19</f>
        <v>257613.91</v>
      </c>
      <c r="F127" s="359">
        <f>'MARCH ''25 PLN'!Q19</f>
        <v>247758.63</v>
      </c>
      <c r="G127" s="360">
        <f t="shared" si="624"/>
        <v>777170.1111000001</v>
      </c>
      <c r="H127" s="361">
        <f>'APRIL ''25 PLN'!P19</f>
        <v>300000</v>
      </c>
      <c r="I127" s="358">
        <f>'MAY ''25 PLN'!P19</f>
        <v>340000</v>
      </c>
      <c r="J127" s="362">
        <f>'JUNE ''25 PLN'!Q19</f>
        <v>300000</v>
      </c>
      <c r="K127" s="363">
        <f t="shared" si="626"/>
        <v>940000</v>
      </c>
      <c r="L127" s="363">
        <f t="shared" si="627"/>
        <v>1717170.1111000001</v>
      </c>
      <c r="M127" s="361">
        <f>'JULY ''25 PLN'!P19</f>
        <v>0</v>
      </c>
      <c r="N127" s="358">
        <f>'AUGUST ''25 PLN'!P19</f>
        <v>0</v>
      </c>
      <c r="O127" s="362">
        <f>'SEPTEMBER ''25 PLN'!P19</f>
        <v>0</v>
      </c>
      <c r="P127" s="363">
        <f t="shared" si="629"/>
        <v>0</v>
      </c>
      <c r="Q127" s="361">
        <f>'OCTOBER ''25 PLN'!P19</f>
        <v>0</v>
      </c>
      <c r="R127" s="358">
        <f>'NOVEMBER ''25 PLN'!P19</f>
        <v>0</v>
      </c>
      <c r="S127" s="362">
        <f>'DECEMBER ''25 PLN'!P19</f>
        <v>0</v>
      </c>
      <c r="T127" s="363">
        <f t="shared" si="631"/>
        <v>0</v>
      </c>
      <c r="U127" s="363">
        <f t="shared" si="632"/>
        <v>0</v>
      </c>
      <c r="V127" s="648">
        <f t="shared" si="633"/>
        <v>1717170.1111000001</v>
      </c>
      <c r="W127" s="363">
        <f t="shared" si="634"/>
        <v>271797.5711</v>
      </c>
      <c r="X127" s="363">
        <f t="shared" si="635"/>
        <v>529411.48109999998</v>
      </c>
      <c r="Y127" s="363">
        <f t="shared" si="643"/>
        <v>777170.11109999998</v>
      </c>
      <c r="Z127" s="363">
        <f t="shared" si="636"/>
        <v>1077170.1110999999</v>
      </c>
      <c r="AA127" s="363">
        <f t="shared" si="637"/>
        <v>1417170.1110999999</v>
      </c>
      <c r="AB127" s="363">
        <f t="shared" si="619"/>
        <v>1717170.1110999999</v>
      </c>
      <c r="AC127" s="363">
        <f t="shared" si="638"/>
        <v>1717170.1110999999</v>
      </c>
      <c r="AD127" s="363">
        <f t="shared" si="639"/>
        <v>1717170.1110999999</v>
      </c>
      <c r="AE127" s="363">
        <f t="shared" si="640"/>
        <v>1717170.1110999999</v>
      </c>
      <c r="AF127" s="363">
        <f t="shared" si="620"/>
        <v>1717170.1110999999</v>
      </c>
      <c r="AG127" s="363">
        <f t="shared" si="641"/>
        <v>1717170.1110999999</v>
      </c>
      <c r="AH127" s="1035">
        <f t="shared" si="642"/>
        <v>1717170.1110999999</v>
      </c>
    </row>
    <row r="128" spans="1:34" ht="32.1" hidden="1" customHeight="1" outlineLevel="1" x14ac:dyDescent="0.35">
      <c r="A128" s="1000" t="str">
        <f t="shared" si="621"/>
        <v>NETHERLANDS</v>
      </c>
      <c r="B128" s="1003" t="str">
        <f t="shared" si="622"/>
        <v>KRUIDVAT</v>
      </c>
      <c r="C128" s="268" t="s">
        <v>41</v>
      </c>
      <c r="D128" s="331">
        <f>D127/$B$2</f>
        <v>63208.737465116283</v>
      </c>
      <c r="E128" s="817">
        <f t="shared" ref="E128:F128" si="648">E127/$B$2</f>
        <v>59910.211627906981</v>
      </c>
      <c r="F128" s="818">
        <f t="shared" si="648"/>
        <v>57618.286046511632</v>
      </c>
      <c r="G128" s="333">
        <f t="shared" si="624"/>
        <v>180737.2351395349</v>
      </c>
      <c r="H128" s="332">
        <f>H127/$B$2</f>
        <v>69767.441860465115</v>
      </c>
      <c r="I128" s="817">
        <f t="shared" ref="I128:J128" si="649">I127/$B$2</f>
        <v>79069.767441860473</v>
      </c>
      <c r="J128" s="817">
        <f t="shared" si="649"/>
        <v>69767.441860465115</v>
      </c>
      <c r="K128" s="335">
        <f t="shared" si="626"/>
        <v>218604.65116279072</v>
      </c>
      <c r="L128" s="335">
        <f t="shared" si="627"/>
        <v>399341.88630232564</v>
      </c>
      <c r="M128" s="817">
        <f>M127/$B$2</f>
        <v>0</v>
      </c>
      <c r="N128" s="817">
        <f t="shared" ref="N128:O128" si="650">N127/$B$2</f>
        <v>0</v>
      </c>
      <c r="O128" s="817">
        <f t="shared" si="650"/>
        <v>0</v>
      </c>
      <c r="P128" s="335">
        <f t="shared" si="629"/>
        <v>0</v>
      </c>
      <c r="Q128" s="817">
        <f>Q127/$B$2</f>
        <v>0</v>
      </c>
      <c r="R128" s="817">
        <f t="shared" ref="R128:S128" si="651">R127/$B$2</f>
        <v>0</v>
      </c>
      <c r="S128" s="817">
        <f t="shared" si="651"/>
        <v>0</v>
      </c>
      <c r="T128" s="335">
        <f>S128+R128+Q128</f>
        <v>0</v>
      </c>
      <c r="U128" s="335">
        <f t="shared" si="632"/>
        <v>0</v>
      </c>
      <c r="V128" s="822">
        <f t="shared" si="633"/>
        <v>399341.88630232564</v>
      </c>
      <c r="W128" s="335">
        <f t="shared" si="634"/>
        <v>63208.737465116283</v>
      </c>
      <c r="X128" s="335">
        <f t="shared" si="635"/>
        <v>123118.94909302326</v>
      </c>
      <c r="Y128" s="335">
        <f t="shared" si="643"/>
        <v>180737.2351395349</v>
      </c>
      <c r="Z128" s="335">
        <f t="shared" si="636"/>
        <v>250504.67700000003</v>
      </c>
      <c r="AA128" s="335">
        <f t="shared" si="637"/>
        <v>329574.44444186048</v>
      </c>
      <c r="AB128" s="335">
        <f t="shared" si="619"/>
        <v>399341.88630232558</v>
      </c>
      <c r="AC128" s="335">
        <f t="shared" si="638"/>
        <v>399341.88630232558</v>
      </c>
      <c r="AD128" s="335">
        <f t="shared" si="639"/>
        <v>399341.88630232558</v>
      </c>
      <c r="AE128" s="335">
        <f t="shared" si="640"/>
        <v>399341.88630232558</v>
      </c>
      <c r="AF128" s="335">
        <f t="shared" si="620"/>
        <v>399341.88630232558</v>
      </c>
      <c r="AG128" s="335">
        <f t="shared" si="641"/>
        <v>399341.88630232558</v>
      </c>
      <c r="AH128" s="1034">
        <f t="shared" si="642"/>
        <v>399341.88630232558</v>
      </c>
    </row>
    <row r="129" spans="1:34" ht="32.1" hidden="1" customHeight="1" outlineLevel="1" x14ac:dyDescent="0.35">
      <c r="A129" s="1000" t="str">
        <f t="shared" si="621"/>
        <v>NETHERLANDS</v>
      </c>
      <c r="B129" s="1003" t="str">
        <f t="shared" si="622"/>
        <v>KRUIDVAT</v>
      </c>
      <c r="C129" s="321" t="s">
        <v>42</v>
      </c>
      <c r="D129" s="417">
        <f>D127-D125</f>
        <v>-76931.33109107503</v>
      </c>
      <c r="E129" s="418">
        <f t="shared" ref="E129:G129" si="652">E127-E125</f>
        <v>-47523.879417190707</v>
      </c>
      <c r="F129" s="419">
        <f t="shared" si="652"/>
        <v>-2346311.8827068303</v>
      </c>
      <c r="G129" s="420">
        <f t="shared" si="652"/>
        <v>-2470767.0932150958</v>
      </c>
      <c r="H129" s="421">
        <f>H127-H125</f>
        <v>-725582.81206318794</v>
      </c>
      <c r="I129" s="418">
        <f t="shared" ref="I129:V129" si="653">I127-I125</f>
        <v>340000</v>
      </c>
      <c r="J129" s="422">
        <f t="shared" si="653"/>
        <v>300000</v>
      </c>
      <c r="K129" s="423">
        <f t="shared" si="653"/>
        <v>-85582.812063187943</v>
      </c>
      <c r="L129" s="423">
        <f t="shared" si="653"/>
        <v>-2556349.9052782832</v>
      </c>
      <c r="M129" s="421">
        <f t="shared" si="653"/>
        <v>0</v>
      </c>
      <c r="N129" s="418">
        <f t="shared" si="653"/>
        <v>0</v>
      </c>
      <c r="O129" s="422">
        <f t="shared" si="653"/>
        <v>0</v>
      </c>
      <c r="P129" s="423">
        <f t="shared" si="653"/>
        <v>0</v>
      </c>
      <c r="Q129" s="421">
        <f t="shared" si="653"/>
        <v>0</v>
      </c>
      <c r="R129" s="418">
        <f t="shared" si="653"/>
        <v>0</v>
      </c>
      <c r="S129" s="422">
        <f t="shared" si="653"/>
        <v>0</v>
      </c>
      <c r="T129" s="423">
        <f t="shared" si="653"/>
        <v>0</v>
      </c>
      <c r="U129" s="423">
        <f t="shared" si="653"/>
        <v>0</v>
      </c>
      <c r="V129" s="649">
        <f t="shared" si="653"/>
        <v>-2556349.9052782832</v>
      </c>
      <c r="W129" s="423">
        <f t="shared" ref="W129:AH129" si="654">W127-W125</f>
        <v>-76931.33109107503</v>
      </c>
      <c r="X129" s="423">
        <f t="shared" si="654"/>
        <v>-124455.21050826577</v>
      </c>
      <c r="Y129" s="423">
        <f t="shared" si="654"/>
        <v>-2470767.0932150963</v>
      </c>
      <c r="Z129" s="423">
        <f t="shared" si="654"/>
        <v>-3196349.9052782846</v>
      </c>
      <c r="AA129" s="423">
        <f t="shared" si="654"/>
        <v>-2856349.9052782846</v>
      </c>
      <c r="AB129" s="423">
        <f t="shared" si="654"/>
        <v>-2556349.9052782846</v>
      </c>
      <c r="AC129" s="423">
        <f t="shared" si="654"/>
        <v>-2556349.9052782846</v>
      </c>
      <c r="AD129" s="423">
        <f t="shared" si="654"/>
        <v>-2556349.9052782846</v>
      </c>
      <c r="AE129" s="423">
        <f t="shared" si="654"/>
        <v>-2556349.9052782846</v>
      </c>
      <c r="AF129" s="423">
        <f t="shared" si="654"/>
        <v>-2556349.9052782846</v>
      </c>
      <c r="AG129" s="423">
        <f t="shared" si="654"/>
        <v>-2556349.9052782846</v>
      </c>
      <c r="AH129" s="512">
        <f t="shared" si="654"/>
        <v>-2556349.9052782846</v>
      </c>
    </row>
    <row r="130" spans="1:34" ht="32.1" hidden="1" customHeight="1" outlineLevel="1" x14ac:dyDescent="0.35">
      <c r="A130" s="1000" t="str">
        <f t="shared" si="621"/>
        <v>NETHERLANDS</v>
      </c>
      <c r="B130" s="1003" t="str">
        <f t="shared" si="622"/>
        <v>KRUIDVAT</v>
      </c>
      <c r="C130" s="321" t="s">
        <v>43</v>
      </c>
      <c r="D130" s="574">
        <f>D127/D125-1</f>
        <v>-0.22060497597908568</v>
      </c>
      <c r="E130" s="575">
        <f t="shared" ref="E130:F130" si="655">E127/E125-1</f>
        <v>-0.15574563710368583</v>
      </c>
      <c r="F130" s="576">
        <f t="shared" si="655"/>
        <v>-0.90449040271404502</v>
      </c>
      <c r="G130" s="577">
        <f>G127/G125-1</f>
        <v>-0.7607188617848033</v>
      </c>
      <c r="H130" s="578">
        <f>H127/H125-1</f>
        <v>-0.70748339727292886</v>
      </c>
      <c r="I130" s="575" t="e">
        <f t="shared" ref="I130:V130" si="656">I127/I125-1</f>
        <v>#DIV/0!</v>
      </c>
      <c r="J130" s="579" t="e">
        <f t="shared" si="656"/>
        <v>#DIV/0!</v>
      </c>
      <c r="K130" s="580">
        <f t="shared" si="656"/>
        <v>-8.3447978121843791E-2</v>
      </c>
      <c r="L130" s="580">
        <f t="shared" si="656"/>
        <v>-0.59818367422664731</v>
      </c>
      <c r="M130" s="578" t="e">
        <f t="shared" si="656"/>
        <v>#DIV/0!</v>
      </c>
      <c r="N130" s="575" t="e">
        <f t="shared" si="656"/>
        <v>#DIV/0!</v>
      </c>
      <c r="O130" s="579" t="e">
        <f t="shared" si="656"/>
        <v>#DIV/0!</v>
      </c>
      <c r="P130" s="580" t="e">
        <f t="shared" si="656"/>
        <v>#DIV/0!</v>
      </c>
      <c r="Q130" s="578" t="e">
        <f t="shared" si="656"/>
        <v>#DIV/0!</v>
      </c>
      <c r="R130" s="575" t="e">
        <f t="shared" si="656"/>
        <v>#DIV/0!</v>
      </c>
      <c r="S130" s="579" t="e">
        <f t="shared" si="656"/>
        <v>#DIV/0!</v>
      </c>
      <c r="T130" s="580" t="e">
        <f t="shared" si="656"/>
        <v>#DIV/0!</v>
      </c>
      <c r="U130" s="580" t="e">
        <f t="shared" si="656"/>
        <v>#DIV/0!</v>
      </c>
      <c r="V130" s="650">
        <f t="shared" si="656"/>
        <v>-0.59818367422664731</v>
      </c>
      <c r="W130" s="430">
        <f t="shared" ref="W130:AH130" si="657">W127/W125-1</f>
        <v>-0.22060497597908568</v>
      </c>
      <c r="X130" s="430">
        <f t="shared" si="657"/>
        <v>-0.1903372845038992</v>
      </c>
      <c r="Y130" s="430">
        <f t="shared" si="657"/>
        <v>-0.7607188617848033</v>
      </c>
      <c r="Z130" s="430">
        <f t="shared" si="657"/>
        <v>-0.74794312253792183</v>
      </c>
      <c r="AA130" s="430">
        <f t="shared" si="657"/>
        <v>-0.66838341562255721</v>
      </c>
      <c r="AB130" s="430">
        <f t="shared" si="657"/>
        <v>-0.59818367422664742</v>
      </c>
      <c r="AC130" s="430">
        <f t="shared" si="657"/>
        <v>-0.59818367422664742</v>
      </c>
      <c r="AD130" s="430">
        <f t="shared" si="657"/>
        <v>-0.59818367422664742</v>
      </c>
      <c r="AE130" s="430">
        <f t="shared" si="657"/>
        <v>-0.59818367422664742</v>
      </c>
      <c r="AF130" s="430">
        <f t="shared" si="657"/>
        <v>-0.59818367422664742</v>
      </c>
      <c r="AG130" s="430">
        <f t="shared" si="657"/>
        <v>-0.59818367422664742</v>
      </c>
      <c r="AH130" s="1036">
        <f t="shared" si="657"/>
        <v>-0.59818367422664742</v>
      </c>
    </row>
    <row r="131" spans="1:34" ht="32.1" hidden="1" customHeight="1" outlineLevel="1" thickBot="1" x14ac:dyDescent="0.35">
      <c r="A131" s="1001" t="str">
        <f t="shared" si="621"/>
        <v>NETHERLANDS</v>
      </c>
      <c r="B131" s="1004" t="str">
        <f t="shared" si="622"/>
        <v>KRUIDVAT</v>
      </c>
      <c r="C131" s="261" t="s">
        <v>44</v>
      </c>
      <c r="D131" s="70">
        <f>D127/D123-1</f>
        <v>0.22674671390795242</v>
      </c>
      <c r="E131" s="80">
        <f t="shared" ref="E131:G131" si="658">E127/E123-1</f>
        <v>0.12457289594706511</v>
      </c>
      <c r="F131" s="79">
        <f t="shared" si="658"/>
        <v>-0.82698588148320551</v>
      </c>
      <c r="G131" s="79">
        <f t="shared" si="658"/>
        <v>-0.58719367851441329</v>
      </c>
      <c r="H131" s="80">
        <f>H127/H123-1</f>
        <v>-0.55705999498300462</v>
      </c>
      <c r="I131" s="80">
        <f t="shared" ref="I131:V131" si="659">I127/I123-1</f>
        <v>-6.9633445403801675E-2</v>
      </c>
      <c r="J131" s="82">
        <f t="shared" si="659"/>
        <v>-0.83091918991835112</v>
      </c>
      <c r="K131" s="69">
        <f t="shared" si="659"/>
        <v>-0.66631635866967009</v>
      </c>
      <c r="L131" s="69">
        <f t="shared" si="659"/>
        <v>-0.63462057388868631</v>
      </c>
      <c r="M131" s="80">
        <f t="shared" si="659"/>
        <v>-1</v>
      </c>
      <c r="N131" s="80">
        <f t="shared" si="659"/>
        <v>-1</v>
      </c>
      <c r="O131" s="82">
        <f t="shared" si="659"/>
        <v>-1</v>
      </c>
      <c r="P131" s="69">
        <f t="shared" si="659"/>
        <v>-1</v>
      </c>
      <c r="Q131" s="80">
        <f t="shared" si="659"/>
        <v>-1</v>
      </c>
      <c r="R131" s="80">
        <f t="shared" si="659"/>
        <v>-1</v>
      </c>
      <c r="S131" s="82">
        <f t="shared" si="659"/>
        <v>-1</v>
      </c>
      <c r="T131" s="69">
        <f t="shared" si="659"/>
        <v>-1</v>
      </c>
      <c r="U131" s="69">
        <f t="shared" si="659"/>
        <v>-1</v>
      </c>
      <c r="V131" s="651">
        <f t="shared" si="659"/>
        <v>-0.75385440901517642</v>
      </c>
      <c r="W131" s="69">
        <f t="shared" ref="W131:AH131" si="660">W127/W123-1</f>
        <v>0.22674671390795242</v>
      </c>
      <c r="X131" s="69">
        <f t="shared" si="660"/>
        <v>0.17480757995073959</v>
      </c>
      <c r="Y131" s="69">
        <f t="shared" si="660"/>
        <v>-0.5871936785144134</v>
      </c>
      <c r="Z131" s="69">
        <f t="shared" si="660"/>
        <v>-0.57922111073694504</v>
      </c>
      <c r="AA131" s="69">
        <f t="shared" si="660"/>
        <v>-0.51556210374606826</v>
      </c>
      <c r="AB131" s="69">
        <f t="shared" si="660"/>
        <v>-0.63462057388868653</v>
      </c>
      <c r="AC131" s="69">
        <f t="shared" si="660"/>
        <v>-0.68226685034455392</v>
      </c>
      <c r="AD131" s="69">
        <f t="shared" si="660"/>
        <v>-0.69753476971363604</v>
      </c>
      <c r="AE131" s="69">
        <f t="shared" si="660"/>
        <v>-0.70749520735799187</v>
      </c>
      <c r="AF131" s="69">
        <f t="shared" si="660"/>
        <v>-0.72644969982918273</v>
      </c>
      <c r="AG131" s="69">
        <f t="shared" si="660"/>
        <v>-0.73968084063503703</v>
      </c>
      <c r="AH131" s="651">
        <f t="shared" si="660"/>
        <v>-0.75385440901517653</v>
      </c>
    </row>
    <row r="132" spans="1:34" s="247" customFormat="1" ht="32.1" hidden="1" customHeight="1" outlineLevel="1" x14ac:dyDescent="0.35">
      <c r="A132" s="999" t="s">
        <v>62</v>
      </c>
      <c r="B132" s="1002" t="s">
        <v>63</v>
      </c>
      <c r="C132" s="259" t="s">
        <v>36</v>
      </c>
      <c r="D132" s="477">
        <v>5380.3815999999997</v>
      </c>
      <c r="E132" s="478">
        <v>0</v>
      </c>
      <c r="F132" s="479">
        <v>0</v>
      </c>
      <c r="G132" s="488">
        <f>F132+E132+D132</f>
        <v>5380.3815999999997</v>
      </c>
      <c r="H132" s="481">
        <v>0</v>
      </c>
      <c r="I132" s="478">
        <v>0</v>
      </c>
      <c r="J132" s="482">
        <v>0</v>
      </c>
      <c r="K132" s="483">
        <f>J132+I132+H132</f>
        <v>0</v>
      </c>
      <c r="L132" s="483">
        <f>K132+G132</f>
        <v>5380.3815999999997</v>
      </c>
      <c r="M132" s="481">
        <v>0</v>
      </c>
      <c r="N132" s="478">
        <v>0</v>
      </c>
      <c r="O132" s="482">
        <v>0</v>
      </c>
      <c r="P132" s="483">
        <f>O132+N132+M132</f>
        <v>0</v>
      </c>
      <c r="Q132" s="481">
        <v>0</v>
      </c>
      <c r="R132" s="478">
        <v>0</v>
      </c>
      <c r="S132" s="482">
        <v>0</v>
      </c>
      <c r="T132" s="483">
        <f>S132+R132+Q132</f>
        <v>0</v>
      </c>
      <c r="U132" s="484">
        <f>T132+P132</f>
        <v>0</v>
      </c>
      <c r="V132" s="656">
        <f>U132+L132</f>
        <v>5380.3815999999997</v>
      </c>
      <c r="W132" s="403">
        <f>D132</f>
        <v>5380.3815999999997</v>
      </c>
      <c r="X132" s="403">
        <f>D132+E132</f>
        <v>5380.3815999999997</v>
      </c>
      <c r="Y132" s="403">
        <f>D132+E132+F132</f>
        <v>5380.3815999999997</v>
      </c>
      <c r="Z132" s="403">
        <f>D132+E132+F132+H132</f>
        <v>5380.3815999999997</v>
      </c>
      <c r="AA132" s="403">
        <f>D132+E132+F132+H132+I132</f>
        <v>5380.3815999999997</v>
      </c>
      <c r="AB132" s="403">
        <f t="shared" ref="AB132:AB137" si="661">D132+E132+F132+H132+I132+J132</f>
        <v>5380.3815999999997</v>
      </c>
      <c r="AC132" s="403">
        <f>D132+E132+F132+H132+I132+J132+M132</f>
        <v>5380.3815999999997</v>
      </c>
      <c r="AD132" s="403">
        <f>D132+E132+F132+H132+I132+J132+M132+N132</f>
        <v>5380.3815999999997</v>
      </c>
      <c r="AE132" s="403">
        <f>D132+E132+F132+H132+I132+J132+M132+N132+O132</f>
        <v>5380.3815999999997</v>
      </c>
      <c r="AF132" s="403">
        <f t="shared" ref="AF132:AF137" si="662">D132+E132+F132+H132+I132+J132+M132+N132+O132+Q132</f>
        <v>5380.3815999999997</v>
      </c>
      <c r="AG132" s="403">
        <f>D132+E132+F132+H132+I132+J132+M132+N132+O132+Q132+R132</f>
        <v>5380.3815999999997</v>
      </c>
      <c r="AH132" s="1031">
        <f>D132+E132+F132+H132+I132+J132+M132+N132+O132+Q132+R132+S132</f>
        <v>5380.3815999999997</v>
      </c>
    </row>
    <row r="133" spans="1:34" ht="32.1" hidden="1" customHeight="1" outlineLevel="1" x14ac:dyDescent="0.35">
      <c r="A133" s="1000" t="str">
        <f t="shared" ref="A133:A140" si="663">A132</f>
        <v>BELGIUM</v>
      </c>
      <c r="B133" s="1003" t="str">
        <f t="shared" ref="B133:B140" si="664">B132</f>
        <v>DOUGLAS BE</v>
      </c>
      <c r="C133" s="275" t="s">
        <v>37</v>
      </c>
      <c r="D133" s="324">
        <f>D132/$B$2</f>
        <v>1251.251534883721</v>
      </c>
      <c r="E133" s="325">
        <f>E132/$B$2</f>
        <v>0</v>
      </c>
      <c r="F133" s="326">
        <f t="shared" ref="F133" si="665">F132/$B$2</f>
        <v>0</v>
      </c>
      <c r="G133" s="333">
        <f>F133+E133+D133</f>
        <v>1251.251534883721</v>
      </c>
      <c r="H133" s="327">
        <f>H132/$B$2</f>
        <v>0</v>
      </c>
      <c r="I133" s="325">
        <f t="shared" ref="I133:J133" si="666">I132/$B$2</f>
        <v>0</v>
      </c>
      <c r="J133" s="328">
        <f t="shared" si="666"/>
        <v>0</v>
      </c>
      <c r="K133" s="329">
        <f t="shared" ref="K133:K137" si="667">J133+I133+H133</f>
        <v>0</v>
      </c>
      <c r="L133" s="329">
        <f t="shared" ref="L133:L137" si="668">K133+G133</f>
        <v>1251.251534883721</v>
      </c>
      <c r="M133" s="327">
        <f>M132/$B$2</f>
        <v>0</v>
      </c>
      <c r="N133" s="325">
        <f t="shared" ref="N133:O133" si="669">N132/$B$2</f>
        <v>0</v>
      </c>
      <c r="O133" s="328">
        <f t="shared" si="669"/>
        <v>0</v>
      </c>
      <c r="P133" s="329">
        <f t="shared" ref="P133:P137" si="670">O133+N133+M133</f>
        <v>0</v>
      </c>
      <c r="Q133" s="327">
        <f>Q132/$B$2</f>
        <v>0</v>
      </c>
      <c r="R133" s="325">
        <f t="shared" ref="R133:S133" si="671">R132/$B$2</f>
        <v>0</v>
      </c>
      <c r="S133" s="328">
        <f t="shared" si="671"/>
        <v>0</v>
      </c>
      <c r="T133" s="329">
        <f t="shared" ref="T133:T136" si="672">S133+R133+Q133</f>
        <v>0</v>
      </c>
      <c r="U133" s="329">
        <f t="shared" ref="U133:U137" si="673">T133+P133</f>
        <v>0</v>
      </c>
      <c r="V133" s="645">
        <f t="shared" ref="V133:V137" si="674">U133+L133</f>
        <v>1251.251534883721</v>
      </c>
      <c r="W133" s="329">
        <f t="shared" ref="W133:W137" si="675">D133</f>
        <v>1251.251534883721</v>
      </c>
      <c r="X133" s="329">
        <f t="shared" ref="X133:X137" si="676">D133+E133</f>
        <v>1251.251534883721</v>
      </c>
      <c r="Y133" s="329">
        <f>D133+E133+F133</f>
        <v>1251.251534883721</v>
      </c>
      <c r="Z133" s="329">
        <f t="shared" ref="Z133:Z137" si="677">D133+E133+F133+H133</f>
        <v>1251.251534883721</v>
      </c>
      <c r="AA133" s="329">
        <f t="shared" ref="AA133:AA137" si="678">D133+E133+F133+H133+I133</f>
        <v>1251.251534883721</v>
      </c>
      <c r="AB133" s="329">
        <f t="shared" si="661"/>
        <v>1251.251534883721</v>
      </c>
      <c r="AC133" s="329">
        <f t="shared" ref="AC133:AC137" si="679">D133+E133+F133+H133+I133+J133+M133</f>
        <v>1251.251534883721</v>
      </c>
      <c r="AD133" s="329">
        <f t="shared" ref="AD133:AD137" si="680">D133+E133+F133+H133+I133+J133+M133+N133</f>
        <v>1251.251534883721</v>
      </c>
      <c r="AE133" s="329">
        <f t="shared" ref="AE133:AE137" si="681">D133+E133+F133+H133+I133+J133+M133+N133+O133</f>
        <v>1251.251534883721</v>
      </c>
      <c r="AF133" s="329">
        <f t="shared" si="662"/>
        <v>1251.251534883721</v>
      </c>
      <c r="AG133" s="329">
        <f t="shared" ref="AG133:AG137" si="682">D133+E133+F133+H133+I133+J133+M133+N133+O133+Q133+R133</f>
        <v>1251.251534883721</v>
      </c>
      <c r="AH133" s="1032">
        <f t="shared" ref="AH133:AH137" si="683">D133+E133+F133+H133+I133+J133+M133+N133+O133+Q133+R133+S133</f>
        <v>1251.251534883721</v>
      </c>
    </row>
    <row r="134" spans="1:34" ht="32.1" hidden="1" customHeight="1" outlineLevel="1" x14ac:dyDescent="0.35">
      <c r="A134" s="1000" t="str">
        <f t="shared" si="663"/>
        <v>BELGIUM</v>
      </c>
      <c r="B134" s="1003" t="str">
        <f t="shared" si="664"/>
        <v>DOUGLAS BE</v>
      </c>
      <c r="C134" s="322" t="s">
        <v>38</v>
      </c>
      <c r="D134" s="336">
        <v>0</v>
      </c>
      <c r="E134" s="337">
        <v>0</v>
      </c>
      <c r="F134" s="338">
        <v>0</v>
      </c>
      <c r="G134" s="339">
        <f t="shared" ref="G134:G137" si="684">F134+E134+D134</f>
        <v>0</v>
      </c>
      <c r="H134" s="340">
        <v>0</v>
      </c>
      <c r="I134" s="337">
        <v>0</v>
      </c>
      <c r="J134" s="341">
        <v>0</v>
      </c>
      <c r="K134" s="342">
        <f t="shared" si="667"/>
        <v>0</v>
      </c>
      <c r="L134" s="342">
        <f t="shared" si="668"/>
        <v>0</v>
      </c>
      <c r="M134" s="340">
        <v>0</v>
      </c>
      <c r="N134" s="337">
        <v>0</v>
      </c>
      <c r="O134" s="341">
        <v>0</v>
      </c>
      <c r="P134" s="342">
        <f t="shared" si="670"/>
        <v>0</v>
      </c>
      <c r="Q134" s="340">
        <v>0</v>
      </c>
      <c r="R134" s="337">
        <v>0</v>
      </c>
      <c r="S134" s="341">
        <v>0</v>
      </c>
      <c r="T134" s="342">
        <f t="shared" si="672"/>
        <v>0</v>
      </c>
      <c r="U134" s="342">
        <f t="shared" si="673"/>
        <v>0</v>
      </c>
      <c r="V134" s="646">
        <f t="shared" si="674"/>
        <v>0</v>
      </c>
      <c r="W134" s="342">
        <f t="shared" si="675"/>
        <v>0</v>
      </c>
      <c r="X134" s="342">
        <f t="shared" si="676"/>
        <v>0</v>
      </c>
      <c r="Y134" s="342">
        <f t="shared" ref="Y134:Y137" si="685">D134+E134+F134</f>
        <v>0</v>
      </c>
      <c r="Z134" s="342">
        <f t="shared" si="677"/>
        <v>0</v>
      </c>
      <c r="AA134" s="342">
        <f t="shared" si="678"/>
        <v>0</v>
      </c>
      <c r="AB134" s="342">
        <f t="shared" si="661"/>
        <v>0</v>
      </c>
      <c r="AC134" s="342">
        <f t="shared" si="679"/>
        <v>0</v>
      </c>
      <c r="AD134" s="342">
        <f t="shared" si="680"/>
        <v>0</v>
      </c>
      <c r="AE134" s="342">
        <f t="shared" si="681"/>
        <v>0</v>
      </c>
      <c r="AF134" s="342">
        <f t="shared" si="662"/>
        <v>0</v>
      </c>
      <c r="AG134" s="342">
        <f t="shared" si="682"/>
        <v>0</v>
      </c>
      <c r="AH134" s="1033">
        <f t="shared" si="683"/>
        <v>0</v>
      </c>
    </row>
    <row r="135" spans="1:34" ht="32.1" hidden="1" customHeight="1" outlineLevel="1" x14ac:dyDescent="0.35">
      <c r="A135" s="1000" t="str">
        <f t="shared" si="663"/>
        <v>BELGIUM</v>
      </c>
      <c r="B135" s="1003" t="str">
        <f t="shared" si="664"/>
        <v>DOUGLAS BE</v>
      </c>
      <c r="C135" s="268" t="s">
        <v>39</v>
      </c>
      <c r="D135" s="331">
        <f>D134/$B$2</f>
        <v>0</v>
      </c>
      <c r="E135" s="332">
        <f t="shared" ref="E135:F135" si="686">E134/$B$2</f>
        <v>0</v>
      </c>
      <c r="F135" s="333">
        <f t="shared" si="686"/>
        <v>0</v>
      </c>
      <c r="G135" s="333">
        <f t="shared" si="684"/>
        <v>0</v>
      </c>
      <c r="H135" s="332">
        <f>H134/$B$2</f>
        <v>0</v>
      </c>
      <c r="I135" s="332">
        <f t="shared" ref="I135:J135" si="687">I134/$B$2</f>
        <v>0</v>
      </c>
      <c r="J135" s="334">
        <f t="shared" si="687"/>
        <v>0</v>
      </c>
      <c r="K135" s="335">
        <f t="shared" si="667"/>
        <v>0</v>
      </c>
      <c r="L135" s="335">
        <f t="shared" si="668"/>
        <v>0</v>
      </c>
      <c r="M135" s="332">
        <f>M134/$B$2</f>
        <v>0</v>
      </c>
      <c r="N135" s="332">
        <f t="shared" ref="N135:O135" si="688">N134/$B$2</f>
        <v>0</v>
      </c>
      <c r="O135" s="334">
        <f t="shared" si="688"/>
        <v>0</v>
      </c>
      <c r="P135" s="335">
        <f t="shared" si="670"/>
        <v>0</v>
      </c>
      <c r="Q135" s="332">
        <f>Q134/$B$2</f>
        <v>0</v>
      </c>
      <c r="R135" s="332">
        <f t="shared" ref="R135:S135" si="689">R134/$B$2</f>
        <v>0</v>
      </c>
      <c r="S135" s="334">
        <f t="shared" si="689"/>
        <v>0</v>
      </c>
      <c r="T135" s="335">
        <f t="shared" si="672"/>
        <v>0</v>
      </c>
      <c r="U135" s="335">
        <f t="shared" si="673"/>
        <v>0</v>
      </c>
      <c r="V135" s="647">
        <f t="shared" si="674"/>
        <v>0</v>
      </c>
      <c r="W135" s="335">
        <f t="shared" si="675"/>
        <v>0</v>
      </c>
      <c r="X135" s="335">
        <f t="shared" si="676"/>
        <v>0</v>
      </c>
      <c r="Y135" s="335">
        <f t="shared" si="685"/>
        <v>0</v>
      </c>
      <c r="Z135" s="335">
        <f t="shared" si="677"/>
        <v>0</v>
      </c>
      <c r="AA135" s="335">
        <f t="shared" si="678"/>
        <v>0</v>
      </c>
      <c r="AB135" s="335">
        <f t="shared" si="661"/>
        <v>0</v>
      </c>
      <c r="AC135" s="335">
        <f t="shared" si="679"/>
        <v>0</v>
      </c>
      <c r="AD135" s="335">
        <f t="shared" si="680"/>
        <v>0</v>
      </c>
      <c r="AE135" s="335">
        <f t="shared" si="681"/>
        <v>0</v>
      </c>
      <c r="AF135" s="335">
        <f t="shared" si="662"/>
        <v>0</v>
      </c>
      <c r="AG135" s="335">
        <f t="shared" si="682"/>
        <v>0</v>
      </c>
      <c r="AH135" s="1034">
        <f t="shared" si="683"/>
        <v>0</v>
      </c>
    </row>
    <row r="136" spans="1:34" ht="32.1" hidden="1" customHeight="1" outlineLevel="1" x14ac:dyDescent="0.35">
      <c r="A136" s="1000" t="str">
        <f t="shared" si="663"/>
        <v>BELGIUM</v>
      </c>
      <c r="B136" s="1003" t="str">
        <f t="shared" si="664"/>
        <v>DOUGLAS BE</v>
      </c>
      <c r="C136" s="323" t="s">
        <v>40</v>
      </c>
      <c r="D136" s="357">
        <f>'JANUARY ''25 PLN'!I20</f>
        <v>0</v>
      </c>
      <c r="E136" s="358">
        <f>'FEBRUARY ''25 PLN'!P20</f>
        <v>0</v>
      </c>
      <c r="F136" s="359">
        <f>'MARCH ''25 PLN'!Q20</f>
        <v>0</v>
      </c>
      <c r="G136" s="360">
        <f t="shared" si="684"/>
        <v>0</v>
      </c>
      <c r="H136" s="361">
        <f>'APRIL ''25 PLN'!P20</f>
        <v>0</v>
      </c>
      <c r="I136" s="358">
        <f>'MAY ''25 PLN'!P20</f>
        <v>0</v>
      </c>
      <c r="J136" s="362">
        <f>'JUNE ''25 PLN'!Q20</f>
        <v>0</v>
      </c>
      <c r="K136" s="363">
        <f t="shared" si="667"/>
        <v>0</v>
      </c>
      <c r="L136" s="363">
        <f t="shared" si="668"/>
        <v>0</v>
      </c>
      <c r="M136" s="361">
        <f>'JULY ''25 PLN'!P20</f>
        <v>0</v>
      </c>
      <c r="N136" s="358">
        <f>'AUGUST ''25 PLN'!P20</f>
        <v>0</v>
      </c>
      <c r="O136" s="362">
        <f>'SEPTEMBER ''25 PLN'!P20</f>
        <v>0</v>
      </c>
      <c r="P136" s="363">
        <f t="shared" si="670"/>
        <v>0</v>
      </c>
      <c r="Q136" s="361">
        <f>'OCTOBER ''25 PLN'!P20</f>
        <v>0</v>
      </c>
      <c r="R136" s="358">
        <f>'NOVEMBER ''25 PLN'!P20</f>
        <v>0</v>
      </c>
      <c r="S136" s="362">
        <f>'DECEMBER ''25 PLN'!P20</f>
        <v>0</v>
      </c>
      <c r="T136" s="363">
        <f t="shared" si="672"/>
        <v>0</v>
      </c>
      <c r="U136" s="363">
        <f t="shared" si="673"/>
        <v>0</v>
      </c>
      <c r="V136" s="648">
        <f t="shared" si="674"/>
        <v>0</v>
      </c>
      <c r="W136" s="363">
        <f t="shared" si="675"/>
        <v>0</v>
      </c>
      <c r="X136" s="363">
        <f t="shared" si="676"/>
        <v>0</v>
      </c>
      <c r="Y136" s="363">
        <f t="shared" si="685"/>
        <v>0</v>
      </c>
      <c r="Z136" s="363">
        <f t="shared" si="677"/>
        <v>0</v>
      </c>
      <c r="AA136" s="363">
        <f t="shared" si="678"/>
        <v>0</v>
      </c>
      <c r="AB136" s="363">
        <f t="shared" si="661"/>
        <v>0</v>
      </c>
      <c r="AC136" s="363">
        <f t="shared" si="679"/>
        <v>0</v>
      </c>
      <c r="AD136" s="363">
        <f t="shared" si="680"/>
        <v>0</v>
      </c>
      <c r="AE136" s="363">
        <f t="shared" si="681"/>
        <v>0</v>
      </c>
      <c r="AF136" s="363">
        <f t="shared" si="662"/>
        <v>0</v>
      </c>
      <c r="AG136" s="363">
        <f t="shared" si="682"/>
        <v>0</v>
      </c>
      <c r="AH136" s="1035">
        <f t="shared" si="683"/>
        <v>0</v>
      </c>
    </row>
    <row r="137" spans="1:34" ht="32.1" hidden="1" customHeight="1" outlineLevel="1" x14ac:dyDescent="0.35">
      <c r="A137" s="1000" t="str">
        <f t="shared" si="663"/>
        <v>BELGIUM</v>
      </c>
      <c r="B137" s="1003" t="str">
        <f t="shared" si="664"/>
        <v>DOUGLAS BE</v>
      </c>
      <c r="C137" s="268" t="s">
        <v>41</v>
      </c>
      <c r="D137" s="331">
        <f>D136/$B$2</f>
        <v>0</v>
      </c>
      <c r="E137" s="817">
        <f t="shared" ref="E137:F137" si="690">E136/$B$2</f>
        <v>0</v>
      </c>
      <c r="F137" s="818">
        <f t="shared" si="690"/>
        <v>0</v>
      </c>
      <c r="G137" s="333">
        <f t="shared" si="684"/>
        <v>0</v>
      </c>
      <c r="H137" s="332">
        <f>H136/$B$2</f>
        <v>0</v>
      </c>
      <c r="I137" s="817">
        <f t="shared" ref="I137:J137" si="691">I136/$B$2</f>
        <v>0</v>
      </c>
      <c r="J137" s="817">
        <f t="shared" si="691"/>
        <v>0</v>
      </c>
      <c r="K137" s="335">
        <f t="shared" si="667"/>
        <v>0</v>
      </c>
      <c r="L137" s="335">
        <f t="shared" si="668"/>
        <v>0</v>
      </c>
      <c r="M137" s="817">
        <f>M136/$B$2</f>
        <v>0</v>
      </c>
      <c r="N137" s="817">
        <f t="shared" ref="N137:O137" si="692">N136/$B$2</f>
        <v>0</v>
      </c>
      <c r="O137" s="817">
        <f t="shared" si="692"/>
        <v>0</v>
      </c>
      <c r="P137" s="335">
        <f t="shared" si="670"/>
        <v>0</v>
      </c>
      <c r="Q137" s="817">
        <f>Q136/$B$2</f>
        <v>0</v>
      </c>
      <c r="R137" s="817">
        <f t="shared" ref="R137:S137" si="693">R136/$B$2</f>
        <v>0</v>
      </c>
      <c r="S137" s="817">
        <f t="shared" si="693"/>
        <v>0</v>
      </c>
      <c r="T137" s="335">
        <f>S137+R137+Q137</f>
        <v>0</v>
      </c>
      <c r="U137" s="335">
        <f t="shared" si="673"/>
        <v>0</v>
      </c>
      <c r="V137" s="822">
        <f t="shared" si="674"/>
        <v>0</v>
      </c>
      <c r="W137" s="335">
        <f t="shared" si="675"/>
        <v>0</v>
      </c>
      <c r="X137" s="335">
        <f t="shared" si="676"/>
        <v>0</v>
      </c>
      <c r="Y137" s="335">
        <f t="shared" si="685"/>
        <v>0</v>
      </c>
      <c r="Z137" s="335">
        <f t="shared" si="677"/>
        <v>0</v>
      </c>
      <c r="AA137" s="335">
        <f t="shared" si="678"/>
        <v>0</v>
      </c>
      <c r="AB137" s="335">
        <f t="shared" si="661"/>
        <v>0</v>
      </c>
      <c r="AC137" s="335">
        <f t="shared" si="679"/>
        <v>0</v>
      </c>
      <c r="AD137" s="335">
        <f t="shared" si="680"/>
        <v>0</v>
      </c>
      <c r="AE137" s="335">
        <f t="shared" si="681"/>
        <v>0</v>
      </c>
      <c r="AF137" s="335">
        <f t="shared" si="662"/>
        <v>0</v>
      </c>
      <c r="AG137" s="335">
        <f t="shared" si="682"/>
        <v>0</v>
      </c>
      <c r="AH137" s="1034">
        <f t="shared" si="683"/>
        <v>0</v>
      </c>
    </row>
    <row r="138" spans="1:34" ht="32.1" hidden="1" customHeight="1" outlineLevel="1" x14ac:dyDescent="0.35">
      <c r="A138" s="1000" t="str">
        <f t="shared" si="663"/>
        <v>BELGIUM</v>
      </c>
      <c r="B138" s="1003" t="str">
        <f t="shared" si="664"/>
        <v>DOUGLAS BE</v>
      </c>
      <c r="C138" s="321" t="s">
        <v>42</v>
      </c>
      <c r="D138" s="417">
        <f>D136-D134</f>
        <v>0</v>
      </c>
      <c r="E138" s="418">
        <f t="shared" ref="E138:G138" si="694">E136-E134</f>
        <v>0</v>
      </c>
      <c r="F138" s="419">
        <f t="shared" si="694"/>
        <v>0</v>
      </c>
      <c r="G138" s="420">
        <f t="shared" si="694"/>
        <v>0</v>
      </c>
      <c r="H138" s="421">
        <f>H136-H134</f>
        <v>0</v>
      </c>
      <c r="I138" s="418">
        <f t="shared" ref="I138:V138" si="695">I136-I134</f>
        <v>0</v>
      </c>
      <c r="J138" s="422">
        <f t="shared" si="695"/>
        <v>0</v>
      </c>
      <c r="K138" s="423">
        <f t="shared" si="695"/>
        <v>0</v>
      </c>
      <c r="L138" s="423">
        <f t="shared" si="695"/>
        <v>0</v>
      </c>
      <c r="M138" s="421">
        <f t="shared" si="695"/>
        <v>0</v>
      </c>
      <c r="N138" s="418">
        <f t="shared" si="695"/>
        <v>0</v>
      </c>
      <c r="O138" s="422">
        <f t="shared" si="695"/>
        <v>0</v>
      </c>
      <c r="P138" s="423">
        <f t="shared" si="695"/>
        <v>0</v>
      </c>
      <c r="Q138" s="421">
        <f t="shared" si="695"/>
        <v>0</v>
      </c>
      <c r="R138" s="418">
        <f t="shared" si="695"/>
        <v>0</v>
      </c>
      <c r="S138" s="422">
        <f t="shared" si="695"/>
        <v>0</v>
      </c>
      <c r="T138" s="423">
        <f t="shared" si="695"/>
        <v>0</v>
      </c>
      <c r="U138" s="423">
        <f t="shared" si="695"/>
        <v>0</v>
      </c>
      <c r="V138" s="649">
        <f t="shared" si="695"/>
        <v>0</v>
      </c>
      <c r="W138" s="423">
        <f t="shared" ref="W138:AH138" si="696">W136-W134</f>
        <v>0</v>
      </c>
      <c r="X138" s="423">
        <f t="shared" si="696"/>
        <v>0</v>
      </c>
      <c r="Y138" s="423">
        <f t="shared" si="696"/>
        <v>0</v>
      </c>
      <c r="Z138" s="423">
        <f t="shared" si="696"/>
        <v>0</v>
      </c>
      <c r="AA138" s="423">
        <f t="shared" si="696"/>
        <v>0</v>
      </c>
      <c r="AB138" s="423">
        <f t="shared" si="696"/>
        <v>0</v>
      </c>
      <c r="AC138" s="423">
        <f t="shared" si="696"/>
        <v>0</v>
      </c>
      <c r="AD138" s="423">
        <f t="shared" si="696"/>
        <v>0</v>
      </c>
      <c r="AE138" s="423">
        <f t="shared" si="696"/>
        <v>0</v>
      </c>
      <c r="AF138" s="423">
        <f t="shared" si="696"/>
        <v>0</v>
      </c>
      <c r="AG138" s="423">
        <f t="shared" si="696"/>
        <v>0</v>
      </c>
      <c r="AH138" s="512">
        <f t="shared" si="696"/>
        <v>0</v>
      </c>
    </row>
    <row r="139" spans="1:34" ht="32.1" hidden="1" customHeight="1" outlineLevel="1" x14ac:dyDescent="0.35">
      <c r="A139" s="1000" t="str">
        <f t="shared" si="663"/>
        <v>BELGIUM</v>
      </c>
      <c r="B139" s="1003" t="str">
        <f t="shared" si="664"/>
        <v>DOUGLAS BE</v>
      </c>
      <c r="C139" s="321" t="s">
        <v>43</v>
      </c>
      <c r="D139" s="574" t="e">
        <f>D136/D134-1</f>
        <v>#DIV/0!</v>
      </c>
      <c r="E139" s="575" t="e">
        <f t="shared" ref="E139:F139" si="697">E136/E134-1</f>
        <v>#DIV/0!</v>
      </c>
      <c r="F139" s="576" t="e">
        <f t="shared" si="697"/>
        <v>#DIV/0!</v>
      </c>
      <c r="G139" s="577" t="e">
        <f>G136/G134-1</f>
        <v>#DIV/0!</v>
      </c>
      <c r="H139" s="578" t="e">
        <f>H136/H134-1</f>
        <v>#DIV/0!</v>
      </c>
      <c r="I139" s="575" t="e">
        <f t="shared" ref="I139:V139" si="698">I136/I134-1</f>
        <v>#DIV/0!</v>
      </c>
      <c r="J139" s="579" t="e">
        <f t="shared" si="698"/>
        <v>#DIV/0!</v>
      </c>
      <c r="K139" s="580" t="e">
        <f t="shared" si="698"/>
        <v>#DIV/0!</v>
      </c>
      <c r="L139" s="580" t="e">
        <f t="shared" si="698"/>
        <v>#DIV/0!</v>
      </c>
      <c r="M139" s="578" t="e">
        <f t="shared" si="698"/>
        <v>#DIV/0!</v>
      </c>
      <c r="N139" s="575" t="e">
        <f t="shared" si="698"/>
        <v>#DIV/0!</v>
      </c>
      <c r="O139" s="579" t="e">
        <f t="shared" si="698"/>
        <v>#DIV/0!</v>
      </c>
      <c r="P139" s="580" t="e">
        <f t="shared" si="698"/>
        <v>#DIV/0!</v>
      </c>
      <c r="Q139" s="578" t="e">
        <f t="shared" si="698"/>
        <v>#DIV/0!</v>
      </c>
      <c r="R139" s="575" t="e">
        <f t="shared" si="698"/>
        <v>#DIV/0!</v>
      </c>
      <c r="S139" s="579" t="e">
        <f t="shared" si="698"/>
        <v>#DIV/0!</v>
      </c>
      <c r="T139" s="580" t="e">
        <f t="shared" si="698"/>
        <v>#DIV/0!</v>
      </c>
      <c r="U139" s="580" t="e">
        <f t="shared" si="698"/>
        <v>#DIV/0!</v>
      </c>
      <c r="V139" s="655" t="e">
        <f t="shared" si="698"/>
        <v>#DIV/0!</v>
      </c>
      <c r="W139" s="430" t="e">
        <f t="shared" ref="W139:AH139" si="699">W136/W134-1</f>
        <v>#DIV/0!</v>
      </c>
      <c r="X139" s="430" t="e">
        <f t="shared" si="699"/>
        <v>#DIV/0!</v>
      </c>
      <c r="Y139" s="430" t="e">
        <f t="shared" si="699"/>
        <v>#DIV/0!</v>
      </c>
      <c r="Z139" s="430" t="e">
        <f t="shared" si="699"/>
        <v>#DIV/0!</v>
      </c>
      <c r="AA139" s="430" t="e">
        <f t="shared" si="699"/>
        <v>#DIV/0!</v>
      </c>
      <c r="AB139" s="430" t="e">
        <f t="shared" si="699"/>
        <v>#DIV/0!</v>
      </c>
      <c r="AC139" s="430" t="e">
        <f t="shared" si="699"/>
        <v>#DIV/0!</v>
      </c>
      <c r="AD139" s="430" t="e">
        <f t="shared" si="699"/>
        <v>#DIV/0!</v>
      </c>
      <c r="AE139" s="430" t="e">
        <f t="shared" si="699"/>
        <v>#DIV/0!</v>
      </c>
      <c r="AF139" s="430" t="e">
        <f t="shared" si="699"/>
        <v>#DIV/0!</v>
      </c>
      <c r="AG139" s="430" t="e">
        <f t="shared" si="699"/>
        <v>#DIV/0!</v>
      </c>
      <c r="AH139" s="1036" t="e">
        <f t="shared" si="699"/>
        <v>#DIV/0!</v>
      </c>
    </row>
    <row r="140" spans="1:34" ht="32.1" hidden="1" customHeight="1" outlineLevel="1" thickBot="1" x14ac:dyDescent="0.35">
      <c r="A140" s="1001" t="str">
        <f t="shared" si="663"/>
        <v>BELGIUM</v>
      </c>
      <c r="B140" s="1004" t="str">
        <f t="shared" si="664"/>
        <v>DOUGLAS BE</v>
      </c>
      <c r="C140" s="261" t="s">
        <v>44</v>
      </c>
      <c r="D140" s="70">
        <f>D136/D132-1</f>
        <v>-1</v>
      </c>
      <c r="E140" s="80" t="e">
        <f>E136/E132-1</f>
        <v>#DIV/0!</v>
      </c>
      <c r="F140" s="79" t="e">
        <f t="shared" ref="F140:G140" si="700">F136/F132-1</f>
        <v>#DIV/0!</v>
      </c>
      <c r="G140" s="79">
        <f t="shared" si="700"/>
        <v>-1</v>
      </c>
      <c r="H140" s="80" t="e">
        <f>H136/H132-1</f>
        <v>#DIV/0!</v>
      </c>
      <c r="I140" s="80" t="e">
        <f t="shared" ref="I140:V140" si="701">I136/I132-1</f>
        <v>#DIV/0!</v>
      </c>
      <c r="J140" s="82" t="e">
        <f t="shared" si="701"/>
        <v>#DIV/0!</v>
      </c>
      <c r="K140" s="69" t="e">
        <f t="shared" si="701"/>
        <v>#DIV/0!</v>
      </c>
      <c r="L140" s="69">
        <f t="shared" si="701"/>
        <v>-1</v>
      </c>
      <c r="M140" s="80" t="e">
        <f t="shared" si="701"/>
        <v>#DIV/0!</v>
      </c>
      <c r="N140" s="80" t="e">
        <f t="shared" si="701"/>
        <v>#DIV/0!</v>
      </c>
      <c r="O140" s="82" t="e">
        <f t="shared" si="701"/>
        <v>#DIV/0!</v>
      </c>
      <c r="P140" s="69" t="e">
        <f t="shared" si="701"/>
        <v>#DIV/0!</v>
      </c>
      <c r="Q140" s="80" t="e">
        <f t="shared" si="701"/>
        <v>#DIV/0!</v>
      </c>
      <c r="R140" s="80" t="e">
        <f t="shared" si="701"/>
        <v>#DIV/0!</v>
      </c>
      <c r="S140" s="82" t="e">
        <f t="shared" si="701"/>
        <v>#DIV/0!</v>
      </c>
      <c r="T140" s="69" t="e">
        <f t="shared" si="701"/>
        <v>#DIV/0!</v>
      </c>
      <c r="U140" s="69" t="e">
        <f t="shared" si="701"/>
        <v>#DIV/0!</v>
      </c>
      <c r="V140" s="651">
        <f t="shared" si="701"/>
        <v>-1</v>
      </c>
      <c r="W140" s="69">
        <f t="shared" ref="W140:AH140" si="702">W136/W132-1</f>
        <v>-1</v>
      </c>
      <c r="X140" s="69">
        <f t="shared" si="702"/>
        <v>-1</v>
      </c>
      <c r="Y140" s="69">
        <f t="shared" si="702"/>
        <v>-1</v>
      </c>
      <c r="Z140" s="69">
        <f t="shared" si="702"/>
        <v>-1</v>
      </c>
      <c r="AA140" s="69">
        <f t="shared" si="702"/>
        <v>-1</v>
      </c>
      <c r="AB140" s="69">
        <f t="shared" si="702"/>
        <v>-1</v>
      </c>
      <c r="AC140" s="69">
        <f t="shared" si="702"/>
        <v>-1</v>
      </c>
      <c r="AD140" s="69">
        <f t="shared" si="702"/>
        <v>-1</v>
      </c>
      <c r="AE140" s="69">
        <f t="shared" si="702"/>
        <v>-1</v>
      </c>
      <c r="AF140" s="69">
        <f t="shared" si="702"/>
        <v>-1</v>
      </c>
      <c r="AG140" s="69">
        <f t="shared" si="702"/>
        <v>-1</v>
      </c>
      <c r="AH140" s="651">
        <f t="shared" si="702"/>
        <v>-1</v>
      </c>
    </row>
    <row r="141" spans="1:34" s="247" customFormat="1" ht="32.1" hidden="1" customHeight="1" outlineLevel="1" x14ac:dyDescent="0.35">
      <c r="A141" s="999" t="s">
        <v>46</v>
      </c>
      <c r="B141" s="1002" t="s">
        <v>64</v>
      </c>
      <c r="C141" s="259" t="s">
        <v>36</v>
      </c>
      <c r="D141" s="477">
        <v>21052.249</v>
      </c>
      <c r="E141" s="478">
        <v>13104.328299999999</v>
      </c>
      <c r="F141" s="479">
        <v>6371.8901999999998</v>
      </c>
      <c r="G141" s="488">
        <f>F141+E141+D141</f>
        <v>40528.467499999999</v>
      </c>
      <c r="H141" s="481">
        <v>6101.0999000000002</v>
      </c>
      <c r="I141" s="478">
        <v>20985.642500000002</v>
      </c>
      <c r="J141" s="482">
        <v>15842.9378</v>
      </c>
      <c r="K141" s="483">
        <f>J141+I141+H141</f>
        <v>42929.680200000003</v>
      </c>
      <c r="L141" s="483">
        <f>K141+G141</f>
        <v>83458.147700000001</v>
      </c>
      <c r="M141" s="481">
        <v>25547.121500000001</v>
      </c>
      <c r="N141" s="478">
        <v>4265.7004999999999</v>
      </c>
      <c r="O141" s="482">
        <v>6427.9603999999999</v>
      </c>
      <c r="P141" s="483">
        <f>O141+N141+M141</f>
        <v>36240.782399999996</v>
      </c>
      <c r="Q141" s="481">
        <v>14703.4802</v>
      </c>
      <c r="R141" s="478">
        <v>50079.188399999999</v>
      </c>
      <c r="S141" s="482">
        <v>10714.4792</v>
      </c>
      <c r="T141" s="483">
        <f>S141+R141+Q141</f>
        <v>75497.147800000006</v>
      </c>
      <c r="U141" s="484">
        <f>T141+P141</f>
        <v>111737.9302</v>
      </c>
      <c r="V141" s="656">
        <f>U141+L141</f>
        <v>195196.0779</v>
      </c>
      <c r="W141" s="403">
        <f>D141</f>
        <v>21052.249</v>
      </c>
      <c r="X141" s="403">
        <f>D141+E141</f>
        <v>34156.577299999997</v>
      </c>
      <c r="Y141" s="403">
        <f>D141+E141+F141</f>
        <v>40528.467499999999</v>
      </c>
      <c r="Z141" s="403">
        <f>D141+E141+F141+H141</f>
        <v>46629.5674</v>
      </c>
      <c r="AA141" s="403">
        <f>D141+E141+F141+H141+I141</f>
        <v>67615.209900000002</v>
      </c>
      <c r="AB141" s="403">
        <f t="shared" ref="AB141:AB146" si="703">D141+E141+F141+H141+I141+J141</f>
        <v>83458.147700000001</v>
      </c>
      <c r="AC141" s="403">
        <f>D141+E141+F141+H141+I141+J141+M141</f>
        <v>109005.26920000001</v>
      </c>
      <c r="AD141" s="403">
        <f>D141+E141+F141+H141+I141+J141+M141+N141</f>
        <v>113270.96970000002</v>
      </c>
      <c r="AE141" s="403">
        <f>D141+E141+F141+H141+I141+J141+M141+N141+O141</f>
        <v>119698.93010000001</v>
      </c>
      <c r="AF141" s="403">
        <f t="shared" ref="AF141:AF146" si="704">D141+E141+F141+H141+I141+J141+M141+N141+O141+Q141</f>
        <v>134402.41030000002</v>
      </c>
      <c r="AG141" s="403">
        <f>D141+E141+F141+H141+I141+J141+M141+N141+O141+Q141+R141</f>
        <v>184481.59870000003</v>
      </c>
      <c r="AH141" s="1031">
        <f>D141+E141+F141+H141+I141+J141+M141+N141+O141+Q141+R141+S141</f>
        <v>195196.07790000003</v>
      </c>
    </row>
    <row r="142" spans="1:34" ht="32.1" hidden="1" customHeight="1" outlineLevel="1" x14ac:dyDescent="0.35">
      <c r="A142" s="1000" t="str">
        <f t="shared" ref="A142:A149" si="705">A141</f>
        <v>FRANCE</v>
      </c>
      <c r="B142" s="1003" t="str">
        <f t="shared" ref="B142:B149" si="706">B141</f>
        <v>DOUGLAS FR</v>
      </c>
      <c r="C142" s="275" t="s">
        <v>37</v>
      </c>
      <c r="D142" s="324">
        <f>D141/$B$2</f>
        <v>4895.8718604651167</v>
      </c>
      <c r="E142" s="325">
        <f t="shared" ref="E142:F142" si="707">E141/$B$2</f>
        <v>3047.5182093023254</v>
      </c>
      <c r="F142" s="326">
        <f t="shared" si="707"/>
        <v>1481.8349302325582</v>
      </c>
      <c r="G142" s="333">
        <f t="shared" ref="G142:G146" si="708">F142+E142+D142</f>
        <v>9425.2250000000004</v>
      </c>
      <c r="H142" s="327">
        <f>H141/$B$2</f>
        <v>1418.8604418604652</v>
      </c>
      <c r="I142" s="325">
        <f t="shared" ref="I142:J142" si="709">I141/$B$2</f>
        <v>4880.3819767441864</v>
      </c>
      <c r="J142" s="328">
        <f t="shared" si="709"/>
        <v>3684.4041395348836</v>
      </c>
      <c r="K142" s="329">
        <f t="shared" ref="K142:K146" si="710">J142+I142+H142</f>
        <v>9983.646558139535</v>
      </c>
      <c r="L142" s="329">
        <f t="shared" ref="L142:L146" si="711">K142+G142</f>
        <v>19408.871558139537</v>
      </c>
      <c r="M142" s="327">
        <f>M141/$B$2</f>
        <v>5941.191046511628</v>
      </c>
      <c r="N142" s="325">
        <f t="shared" ref="N142:O142" si="712">N141/$B$2</f>
        <v>992.02337209302323</v>
      </c>
      <c r="O142" s="328">
        <f t="shared" si="712"/>
        <v>1494.8745116279069</v>
      </c>
      <c r="P142" s="329">
        <f t="shared" ref="P142:P146" si="713">O142+N142+M142</f>
        <v>8428.0889302325577</v>
      </c>
      <c r="Q142" s="327">
        <f>Q141/$B$2</f>
        <v>3419.4140000000002</v>
      </c>
      <c r="R142" s="325">
        <f t="shared" ref="R142:S142" si="714">R141/$B$2</f>
        <v>11646.32288372093</v>
      </c>
      <c r="S142" s="328">
        <f t="shared" si="714"/>
        <v>2491.7393488372095</v>
      </c>
      <c r="T142" s="329">
        <f t="shared" ref="T142:T145" si="715">S142+R142+Q142</f>
        <v>17557.47623255814</v>
      </c>
      <c r="U142" s="329">
        <f t="shared" ref="U142:U146" si="716">T142+P142</f>
        <v>25985.565162790699</v>
      </c>
      <c r="V142" s="645">
        <f t="shared" ref="V142:V146" si="717">U142+L142</f>
        <v>45394.436720930236</v>
      </c>
      <c r="W142" s="329">
        <f t="shared" ref="W142:W146" si="718">D142</f>
        <v>4895.8718604651167</v>
      </c>
      <c r="X142" s="329">
        <f t="shared" ref="X142:X146" si="719">D142+E142</f>
        <v>7943.3900697674417</v>
      </c>
      <c r="Y142" s="329">
        <f>D142+E142+F142</f>
        <v>9425.2250000000004</v>
      </c>
      <c r="Z142" s="329">
        <f t="shared" ref="Z142:Z146" si="720">D142+E142+F142+H142</f>
        <v>10844.085441860465</v>
      </c>
      <c r="AA142" s="329">
        <f t="shared" ref="AA142:AA146" si="721">D142+E142+F142+H142+I142</f>
        <v>15724.46741860465</v>
      </c>
      <c r="AB142" s="329">
        <f t="shared" si="703"/>
        <v>19408.871558139534</v>
      </c>
      <c r="AC142" s="329">
        <f t="shared" ref="AC142:AC146" si="722">D142+E142+F142+H142+I142+J142+M142</f>
        <v>25350.062604651161</v>
      </c>
      <c r="AD142" s="329">
        <f t="shared" ref="AD142:AD146" si="723">D142+E142+F142+H142+I142+J142+M142+N142</f>
        <v>26342.085976744183</v>
      </c>
      <c r="AE142" s="329">
        <f t="shared" ref="AE142:AE146" si="724">D142+E142+F142+H142+I142+J142+M142+N142+O142</f>
        <v>27836.960488372089</v>
      </c>
      <c r="AF142" s="329">
        <f t="shared" si="704"/>
        <v>31256.37448837209</v>
      </c>
      <c r="AG142" s="329">
        <f t="shared" ref="AG142:AG146" si="725">D142+E142+F142+H142+I142+J142+M142+N142+O142+Q142+R142</f>
        <v>42902.697372093018</v>
      </c>
      <c r="AH142" s="1032">
        <f t="shared" ref="AH142:AH146" si="726">D142+E142+F142+H142+I142+J142+M142+N142+O142+Q142+R142+S142</f>
        <v>45394.436720930229</v>
      </c>
    </row>
    <row r="143" spans="1:34" ht="32.1" hidden="1" customHeight="1" outlineLevel="1" x14ac:dyDescent="0.35">
      <c r="A143" s="1000" t="str">
        <f t="shared" si="705"/>
        <v>FRANCE</v>
      </c>
      <c r="B143" s="1003" t="str">
        <f t="shared" si="706"/>
        <v>DOUGLAS FR</v>
      </c>
      <c r="C143" s="322" t="s">
        <v>38</v>
      </c>
      <c r="D143" s="336">
        <v>25044.042983113621</v>
      </c>
      <c r="E143" s="337">
        <v>15830.799279411905</v>
      </c>
      <c r="F143" s="338">
        <v>15966.984755265892</v>
      </c>
      <c r="G143" s="339">
        <f t="shared" si="708"/>
        <v>56841.827017791416</v>
      </c>
      <c r="H143" s="340">
        <v>12280.017082601418</v>
      </c>
      <c r="I143" s="337">
        <v>28813.845847115659</v>
      </c>
      <c r="J143" s="341">
        <v>22408.671218316329</v>
      </c>
      <c r="K143" s="342">
        <f t="shared" si="710"/>
        <v>63502.534148033403</v>
      </c>
      <c r="L143" s="342">
        <f t="shared" si="711"/>
        <v>120344.36116582481</v>
      </c>
      <c r="M143" s="340">
        <v>27213.645061308773</v>
      </c>
      <c r="N143" s="337">
        <v>5153.8207262279993</v>
      </c>
      <c r="O143" s="341">
        <v>13919.054511797849</v>
      </c>
      <c r="P143" s="342">
        <f t="shared" si="713"/>
        <v>46286.520299334617</v>
      </c>
      <c r="Q143" s="340">
        <v>19297.300749363094</v>
      </c>
      <c r="R143" s="337">
        <v>23176.333076408529</v>
      </c>
      <c r="S143" s="341">
        <v>24867.32892465128</v>
      </c>
      <c r="T143" s="342">
        <f t="shared" si="715"/>
        <v>67340.962750422914</v>
      </c>
      <c r="U143" s="342">
        <f t="shared" si="716"/>
        <v>113627.48304975753</v>
      </c>
      <c r="V143" s="646">
        <f t="shared" si="717"/>
        <v>233971.84421558236</v>
      </c>
      <c r="W143" s="342">
        <f t="shared" si="718"/>
        <v>25044.042983113621</v>
      </c>
      <c r="X143" s="342">
        <f t="shared" si="719"/>
        <v>40874.842262525526</v>
      </c>
      <c r="Y143" s="342">
        <f t="shared" ref="Y143:Y146" si="727">D143+E143+F143</f>
        <v>56841.827017791416</v>
      </c>
      <c r="Z143" s="342">
        <f t="shared" si="720"/>
        <v>69121.844100392831</v>
      </c>
      <c r="AA143" s="342">
        <f t="shared" si="721"/>
        <v>97935.689947508494</v>
      </c>
      <c r="AB143" s="342">
        <f t="shared" si="703"/>
        <v>120344.36116582483</v>
      </c>
      <c r="AC143" s="342">
        <f t="shared" si="722"/>
        <v>147558.00622713359</v>
      </c>
      <c r="AD143" s="342">
        <f t="shared" si="723"/>
        <v>152711.8269533616</v>
      </c>
      <c r="AE143" s="342">
        <f t="shared" si="724"/>
        <v>166630.88146515944</v>
      </c>
      <c r="AF143" s="342">
        <f t="shared" si="704"/>
        <v>185928.18221452253</v>
      </c>
      <c r="AG143" s="342">
        <f t="shared" si="725"/>
        <v>209104.51529093107</v>
      </c>
      <c r="AH143" s="1033">
        <f t="shared" si="726"/>
        <v>233971.84421558236</v>
      </c>
    </row>
    <row r="144" spans="1:34" ht="32.1" hidden="1" customHeight="1" outlineLevel="1" x14ac:dyDescent="0.35">
      <c r="A144" s="1000" t="str">
        <f t="shared" si="705"/>
        <v>FRANCE</v>
      </c>
      <c r="B144" s="1003" t="str">
        <f t="shared" si="706"/>
        <v>DOUGLAS FR</v>
      </c>
      <c r="C144" s="268" t="s">
        <v>39</v>
      </c>
      <c r="D144" s="331">
        <f>D143/$B$2</f>
        <v>5824.1960425845627</v>
      </c>
      <c r="E144" s="332">
        <f t="shared" ref="E144:F144" si="728">E143/$B$2</f>
        <v>3681.5812277702107</v>
      </c>
      <c r="F144" s="333">
        <f t="shared" si="728"/>
        <v>3713.2522686664865</v>
      </c>
      <c r="G144" s="333">
        <f t="shared" si="708"/>
        <v>13219.02953902126</v>
      </c>
      <c r="H144" s="332">
        <f>H143/$B$2</f>
        <v>2855.8179261863766</v>
      </c>
      <c r="I144" s="332">
        <f t="shared" ref="I144:J144" si="729">I143/$B$2</f>
        <v>6700.8943830501539</v>
      </c>
      <c r="J144" s="334">
        <f t="shared" si="729"/>
        <v>5211.3188879805421</v>
      </c>
      <c r="K144" s="335">
        <f t="shared" si="710"/>
        <v>14768.031197217073</v>
      </c>
      <c r="L144" s="335">
        <f t="shared" si="711"/>
        <v>27987.060736238331</v>
      </c>
      <c r="M144" s="332">
        <f>M143/$B$2</f>
        <v>6328.7546654206453</v>
      </c>
      <c r="N144" s="332">
        <f t="shared" ref="N144:O144" si="730">N143/$B$2</f>
        <v>1198.5629595879068</v>
      </c>
      <c r="O144" s="334">
        <f t="shared" si="730"/>
        <v>3236.9894213483371</v>
      </c>
      <c r="P144" s="335">
        <f t="shared" si="713"/>
        <v>10764.307046356889</v>
      </c>
      <c r="Q144" s="332">
        <f>Q143/$B$2</f>
        <v>4487.7443603169986</v>
      </c>
      <c r="R144" s="332">
        <f t="shared" ref="R144:S144" si="731">R143/$B$2</f>
        <v>5389.8449014903563</v>
      </c>
      <c r="S144" s="334">
        <f t="shared" si="731"/>
        <v>5783.0997499189025</v>
      </c>
      <c r="T144" s="335">
        <f t="shared" si="715"/>
        <v>15660.689011726259</v>
      </c>
      <c r="U144" s="335">
        <f t="shared" si="716"/>
        <v>26424.996058083147</v>
      </c>
      <c r="V144" s="647">
        <f t="shared" si="717"/>
        <v>54412.056794321477</v>
      </c>
      <c r="W144" s="335">
        <f t="shared" si="718"/>
        <v>5824.1960425845627</v>
      </c>
      <c r="X144" s="335">
        <f t="shared" si="719"/>
        <v>9505.7772703547744</v>
      </c>
      <c r="Y144" s="335">
        <f t="shared" si="727"/>
        <v>13219.029539021261</v>
      </c>
      <c r="Z144" s="335">
        <f t="shared" si="720"/>
        <v>16074.847465207638</v>
      </c>
      <c r="AA144" s="335">
        <f t="shared" si="721"/>
        <v>22775.741848257792</v>
      </c>
      <c r="AB144" s="335">
        <f t="shared" si="703"/>
        <v>27987.060736238334</v>
      </c>
      <c r="AC144" s="335">
        <f t="shared" si="722"/>
        <v>34315.815401658983</v>
      </c>
      <c r="AD144" s="335">
        <f t="shared" si="723"/>
        <v>35514.378361246891</v>
      </c>
      <c r="AE144" s="335">
        <f t="shared" si="724"/>
        <v>38751.367782595225</v>
      </c>
      <c r="AF144" s="335">
        <f t="shared" si="704"/>
        <v>43239.112142912221</v>
      </c>
      <c r="AG144" s="335">
        <f t="shared" si="725"/>
        <v>48628.957044402574</v>
      </c>
      <c r="AH144" s="1034">
        <f t="shared" si="726"/>
        <v>54412.056794321477</v>
      </c>
    </row>
    <row r="145" spans="1:34" ht="32.1" hidden="1" customHeight="1" outlineLevel="1" x14ac:dyDescent="0.35">
      <c r="A145" s="1000" t="str">
        <f t="shared" si="705"/>
        <v>FRANCE</v>
      </c>
      <c r="B145" s="1003" t="str">
        <f t="shared" si="706"/>
        <v>DOUGLAS FR</v>
      </c>
      <c r="C145" s="323" t="s">
        <v>40</v>
      </c>
      <c r="D145" s="357">
        <f>'JANUARY ''25 PLN'!I21</f>
        <v>11825.9897</v>
      </c>
      <c r="E145" s="358">
        <f>'FEBRUARY ''25 PLN'!P21</f>
        <v>7093.8797000000004</v>
      </c>
      <c r="F145" s="359">
        <f>'MARCH ''25 PLN'!Q21</f>
        <v>7098.7498999999998</v>
      </c>
      <c r="G145" s="360">
        <f t="shared" si="708"/>
        <v>26018.619299999998</v>
      </c>
      <c r="H145" s="361">
        <f>'APRIL ''25 PLN'!P21</f>
        <v>12280.017082601418</v>
      </c>
      <c r="I145" s="358">
        <f>'MAY ''25 PLN'!P21</f>
        <v>28813.845847115659</v>
      </c>
      <c r="J145" s="362">
        <f>'JUNE ''25 PLN'!Q21</f>
        <v>22408.671218316329</v>
      </c>
      <c r="K145" s="363">
        <f t="shared" si="710"/>
        <v>63502.534148033403</v>
      </c>
      <c r="L145" s="363">
        <f t="shared" si="711"/>
        <v>89521.153448033408</v>
      </c>
      <c r="M145" s="361">
        <f>'JULY ''25 PLN'!P21</f>
        <v>0</v>
      </c>
      <c r="N145" s="358">
        <f>'AUGUST ''25 PLN'!P21</f>
        <v>0</v>
      </c>
      <c r="O145" s="362">
        <f>'SEPTEMBER ''25 PLN'!P21</f>
        <v>0</v>
      </c>
      <c r="P145" s="363">
        <f t="shared" si="713"/>
        <v>0</v>
      </c>
      <c r="Q145" s="361">
        <f>'OCTOBER ''25 PLN'!P21</f>
        <v>0</v>
      </c>
      <c r="R145" s="358">
        <f>'NOVEMBER ''25 PLN'!P21</f>
        <v>0</v>
      </c>
      <c r="S145" s="362">
        <f>'DECEMBER ''25 PLN'!P21</f>
        <v>0</v>
      </c>
      <c r="T145" s="363">
        <f t="shared" si="715"/>
        <v>0</v>
      </c>
      <c r="U145" s="363">
        <f t="shared" si="716"/>
        <v>0</v>
      </c>
      <c r="V145" s="648">
        <f t="shared" si="717"/>
        <v>89521.153448033408</v>
      </c>
      <c r="W145" s="363">
        <f t="shared" si="718"/>
        <v>11825.9897</v>
      </c>
      <c r="X145" s="363">
        <f t="shared" si="719"/>
        <v>18919.8694</v>
      </c>
      <c r="Y145" s="363">
        <f t="shared" si="727"/>
        <v>26018.619299999998</v>
      </c>
      <c r="Z145" s="363">
        <f t="shared" si="720"/>
        <v>38298.636382601413</v>
      </c>
      <c r="AA145" s="363">
        <f t="shared" si="721"/>
        <v>67112.482229717076</v>
      </c>
      <c r="AB145" s="363">
        <f t="shared" si="703"/>
        <v>89521.153448033408</v>
      </c>
      <c r="AC145" s="363">
        <f t="shared" si="722"/>
        <v>89521.153448033408</v>
      </c>
      <c r="AD145" s="363">
        <f t="shared" si="723"/>
        <v>89521.153448033408</v>
      </c>
      <c r="AE145" s="363">
        <f t="shared" si="724"/>
        <v>89521.153448033408</v>
      </c>
      <c r="AF145" s="363">
        <f t="shared" si="704"/>
        <v>89521.153448033408</v>
      </c>
      <c r="AG145" s="363">
        <f t="shared" si="725"/>
        <v>89521.153448033408</v>
      </c>
      <c r="AH145" s="1035">
        <f t="shared" si="726"/>
        <v>89521.153448033408</v>
      </c>
    </row>
    <row r="146" spans="1:34" ht="32.1" hidden="1" customHeight="1" outlineLevel="1" x14ac:dyDescent="0.35">
      <c r="A146" s="1000" t="str">
        <f t="shared" si="705"/>
        <v>FRANCE</v>
      </c>
      <c r="B146" s="1003" t="str">
        <f t="shared" si="706"/>
        <v>DOUGLAS FR</v>
      </c>
      <c r="C146" s="268" t="s">
        <v>41</v>
      </c>
      <c r="D146" s="331">
        <f>D145/$B$2</f>
        <v>2750.2301627906977</v>
      </c>
      <c r="E146" s="817">
        <f t="shared" ref="E146:F146" si="732">E145/$B$2</f>
        <v>1649.7394651162792</v>
      </c>
      <c r="F146" s="818">
        <f t="shared" si="732"/>
        <v>1650.8720697674419</v>
      </c>
      <c r="G146" s="333">
        <f t="shared" si="708"/>
        <v>6050.8416976744193</v>
      </c>
      <c r="H146" s="332">
        <f>H145/$B$2</f>
        <v>2855.8179261863766</v>
      </c>
      <c r="I146" s="817">
        <f t="shared" ref="I146:J146" si="733">I145/$B$2</f>
        <v>6700.8943830501539</v>
      </c>
      <c r="J146" s="817">
        <f t="shared" si="733"/>
        <v>5211.3188879805421</v>
      </c>
      <c r="K146" s="335">
        <f t="shared" si="710"/>
        <v>14768.031197217073</v>
      </c>
      <c r="L146" s="335">
        <f t="shared" si="711"/>
        <v>20818.872894891494</v>
      </c>
      <c r="M146" s="817">
        <f>M145/$B$2</f>
        <v>0</v>
      </c>
      <c r="N146" s="817">
        <f t="shared" ref="N146:O146" si="734">N145/$B$2</f>
        <v>0</v>
      </c>
      <c r="O146" s="817">
        <f t="shared" si="734"/>
        <v>0</v>
      </c>
      <c r="P146" s="335">
        <f t="shared" si="713"/>
        <v>0</v>
      </c>
      <c r="Q146" s="817">
        <f>Q145/$B$2</f>
        <v>0</v>
      </c>
      <c r="R146" s="817">
        <f t="shared" ref="R146:S146" si="735">R145/$B$2</f>
        <v>0</v>
      </c>
      <c r="S146" s="817">
        <f t="shared" si="735"/>
        <v>0</v>
      </c>
      <c r="T146" s="335">
        <f>S146+R146+Q146</f>
        <v>0</v>
      </c>
      <c r="U146" s="335">
        <f t="shared" si="716"/>
        <v>0</v>
      </c>
      <c r="V146" s="822">
        <f t="shared" si="717"/>
        <v>20818.872894891494</v>
      </c>
      <c r="W146" s="335">
        <f t="shared" si="718"/>
        <v>2750.2301627906977</v>
      </c>
      <c r="X146" s="335">
        <f t="shared" si="719"/>
        <v>4399.9696279069767</v>
      </c>
      <c r="Y146" s="335">
        <f t="shared" si="727"/>
        <v>6050.8416976744184</v>
      </c>
      <c r="Z146" s="335">
        <f t="shared" si="720"/>
        <v>8906.6596238607945</v>
      </c>
      <c r="AA146" s="335">
        <f t="shared" si="721"/>
        <v>15607.554006910948</v>
      </c>
      <c r="AB146" s="335">
        <f t="shared" si="703"/>
        <v>20818.87289489149</v>
      </c>
      <c r="AC146" s="335">
        <f t="shared" si="722"/>
        <v>20818.87289489149</v>
      </c>
      <c r="AD146" s="335">
        <f t="shared" si="723"/>
        <v>20818.87289489149</v>
      </c>
      <c r="AE146" s="335">
        <f t="shared" si="724"/>
        <v>20818.87289489149</v>
      </c>
      <c r="AF146" s="335">
        <f t="shared" si="704"/>
        <v>20818.87289489149</v>
      </c>
      <c r="AG146" s="335">
        <f t="shared" si="725"/>
        <v>20818.87289489149</v>
      </c>
      <c r="AH146" s="1034">
        <f t="shared" si="726"/>
        <v>20818.87289489149</v>
      </c>
    </row>
    <row r="147" spans="1:34" ht="32.1" hidden="1" customHeight="1" outlineLevel="1" x14ac:dyDescent="0.35">
      <c r="A147" s="1000" t="str">
        <f t="shared" si="705"/>
        <v>FRANCE</v>
      </c>
      <c r="B147" s="1003" t="str">
        <f t="shared" si="706"/>
        <v>DOUGLAS FR</v>
      </c>
      <c r="C147" s="321" t="s">
        <v>42</v>
      </c>
      <c r="D147" s="417">
        <f>D145-D143</f>
        <v>-13218.053283113621</v>
      </c>
      <c r="E147" s="418">
        <f t="shared" ref="E147:G147" si="736">E145-E143</f>
        <v>-8736.9195794119041</v>
      </c>
      <c r="F147" s="419">
        <f t="shared" si="736"/>
        <v>-8868.2348552658914</v>
      </c>
      <c r="G147" s="420">
        <f t="shared" si="736"/>
        <v>-30823.207717791418</v>
      </c>
      <c r="H147" s="421">
        <f>H145-H143</f>
        <v>0</v>
      </c>
      <c r="I147" s="418">
        <f t="shared" ref="I147:V147" si="737">I145-I143</f>
        <v>0</v>
      </c>
      <c r="J147" s="422">
        <f t="shared" si="737"/>
        <v>0</v>
      </c>
      <c r="K147" s="423">
        <f t="shared" si="737"/>
        <v>0</v>
      </c>
      <c r="L147" s="423">
        <f t="shared" si="737"/>
        <v>-30823.207717791403</v>
      </c>
      <c r="M147" s="421">
        <f t="shared" si="737"/>
        <v>-27213.645061308773</v>
      </c>
      <c r="N147" s="418">
        <f t="shared" si="737"/>
        <v>-5153.8207262279993</v>
      </c>
      <c r="O147" s="422">
        <f t="shared" si="737"/>
        <v>-13919.054511797849</v>
      </c>
      <c r="P147" s="423">
        <f t="shared" si="737"/>
        <v>-46286.520299334617</v>
      </c>
      <c r="Q147" s="421">
        <f t="shared" si="737"/>
        <v>-19297.300749363094</v>
      </c>
      <c r="R147" s="418">
        <f t="shared" si="737"/>
        <v>-23176.333076408529</v>
      </c>
      <c r="S147" s="422">
        <f t="shared" si="737"/>
        <v>-24867.32892465128</v>
      </c>
      <c r="T147" s="423">
        <f t="shared" si="737"/>
        <v>-67340.962750422914</v>
      </c>
      <c r="U147" s="423">
        <f t="shared" si="737"/>
        <v>-113627.48304975753</v>
      </c>
      <c r="V147" s="649">
        <f t="shared" si="737"/>
        <v>-144450.69076754895</v>
      </c>
      <c r="W147" s="423">
        <f t="shared" ref="W147:AH147" si="738">W145-W143</f>
        <v>-13218.053283113621</v>
      </c>
      <c r="X147" s="423">
        <f t="shared" si="738"/>
        <v>-21954.972862525527</v>
      </c>
      <c r="Y147" s="423">
        <f t="shared" si="738"/>
        <v>-30823.207717791418</v>
      </c>
      <c r="Z147" s="423">
        <f t="shared" si="738"/>
        <v>-30823.207717791418</v>
      </c>
      <c r="AA147" s="423">
        <f t="shared" si="738"/>
        <v>-30823.207717791418</v>
      </c>
      <c r="AB147" s="423">
        <f t="shared" si="738"/>
        <v>-30823.207717791418</v>
      </c>
      <c r="AC147" s="423">
        <f t="shared" si="738"/>
        <v>-58036.852779100183</v>
      </c>
      <c r="AD147" s="423">
        <f t="shared" si="738"/>
        <v>-63190.673505328188</v>
      </c>
      <c r="AE147" s="423">
        <f t="shared" si="738"/>
        <v>-77109.728017126035</v>
      </c>
      <c r="AF147" s="423">
        <f t="shared" si="738"/>
        <v>-96407.028766489122</v>
      </c>
      <c r="AG147" s="423">
        <f t="shared" si="738"/>
        <v>-119583.36184289766</v>
      </c>
      <c r="AH147" s="512">
        <f t="shared" si="738"/>
        <v>-144450.69076754895</v>
      </c>
    </row>
    <row r="148" spans="1:34" ht="32.1" hidden="1" customHeight="1" outlineLevel="1" x14ac:dyDescent="0.35">
      <c r="A148" s="1000" t="str">
        <f t="shared" si="705"/>
        <v>FRANCE</v>
      </c>
      <c r="B148" s="1003" t="str">
        <f t="shared" si="706"/>
        <v>DOUGLAS FR</v>
      </c>
      <c r="C148" s="321" t="s">
        <v>43</v>
      </c>
      <c r="D148" s="424">
        <f>D145/D143-1</f>
        <v>-0.52779230941370459</v>
      </c>
      <c r="E148" s="425">
        <f t="shared" ref="E148:F148" si="739">E145/E143-1</f>
        <v>-0.55189377524193273</v>
      </c>
      <c r="F148" s="426">
        <f t="shared" si="739"/>
        <v>-0.55541074230318654</v>
      </c>
      <c r="G148" s="427">
        <f>G145/G143-1</f>
        <v>-0.54226279018342938</v>
      </c>
      <c r="H148" s="428">
        <f>H145/H143-1</f>
        <v>0</v>
      </c>
      <c r="I148" s="425">
        <f t="shared" ref="I148:V148" si="740">I145/I143-1</f>
        <v>0</v>
      </c>
      <c r="J148" s="429">
        <f t="shared" si="740"/>
        <v>0</v>
      </c>
      <c r="K148" s="430">
        <f t="shared" si="740"/>
        <v>0</v>
      </c>
      <c r="L148" s="430">
        <f t="shared" si="740"/>
        <v>-0.2561250682557491</v>
      </c>
      <c r="M148" s="428">
        <f t="shared" si="740"/>
        <v>-1</v>
      </c>
      <c r="N148" s="425">
        <f t="shared" si="740"/>
        <v>-1</v>
      </c>
      <c r="O148" s="429">
        <f t="shared" si="740"/>
        <v>-1</v>
      </c>
      <c r="P148" s="430">
        <f t="shared" si="740"/>
        <v>-1</v>
      </c>
      <c r="Q148" s="428">
        <f t="shared" si="740"/>
        <v>-1</v>
      </c>
      <c r="R148" s="425">
        <f t="shared" si="740"/>
        <v>-1</v>
      </c>
      <c r="S148" s="429">
        <f t="shared" si="740"/>
        <v>-1</v>
      </c>
      <c r="T148" s="430">
        <f t="shared" si="740"/>
        <v>-1</v>
      </c>
      <c r="U148" s="430">
        <f t="shared" si="740"/>
        <v>-1</v>
      </c>
      <c r="V148" s="650">
        <f t="shared" si="740"/>
        <v>-0.61738493044680909</v>
      </c>
      <c r="W148" s="430">
        <f t="shared" ref="W148:AH148" si="741">W145/W143-1</f>
        <v>-0.52779230941370459</v>
      </c>
      <c r="X148" s="430">
        <f t="shared" si="741"/>
        <v>-0.53712679113269801</v>
      </c>
      <c r="Y148" s="430">
        <f t="shared" si="741"/>
        <v>-0.54226279018342938</v>
      </c>
      <c r="Z148" s="430">
        <f t="shared" si="741"/>
        <v>-0.44592571449661667</v>
      </c>
      <c r="AA148" s="430">
        <f t="shared" si="741"/>
        <v>-0.3147290608185026</v>
      </c>
      <c r="AB148" s="430">
        <f t="shared" si="741"/>
        <v>-0.25612506825574921</v>
      </c>
      <c r="AC148" s="430">
        <f t="shared" si="741"/>
        <v>-0.39331551206896231</v>
      </c>
      <c r="AD148" s="430">
        <f t="shared" si="741"/>
        <v>-0.41379030534829964</v>
      </c>
      <c r="AE148" s="430">
        <f t="shared" si="741"/>
        <v>-0.46275772737389476</v>
      </c>
      <c r="AF148" s="430">
        <f t="shared" si="741"/>
        <v>-0.51851756747266764</v>
      </c>
      <c r="AG148" s="430">
        <f t="shared" si="741"/>
        <v>-0.57188321197425629</v>
      </c>
      <c r="AH148" s="1036">
        <f t="shared" si="741"/>
        <v>-0.61738493044680909</v>
      </c>
    </row>
    <row r="149" spans="1:34" ht="32.1" hidden="1" customHeight="1" outlineLevel="1" thickBot="1" x14ac:dyDescent="0.35">
      <c r="A149" s="1001" t="str">
        <f t="shared" si="705"/>
        <v>FRANCE</v>
      </c>
      <c r="B149" s="1004" t="str">
        <f t="shared" si="706"/>
        <v>DOUGLAS FR</v>
      </c>
      <c r="C149" s="261" t="s">
        <v>44</v>
      </c>
      <c r="D149" s="70">
        <f>D145/D141-1</f>
        <v>-0.43825528094409294</v>
      </c>
      <c r="E149" s="80">
        <f t="shared" ref="E149:G149" si="742">E145/E141-1</f>
        <v>-0.45866132642601753</v>
      </c>
      <c r="F149" s="79">
        <f t="shared" si="742"/>
        <v>0.11407285392331468</v>
      </c>
      <c r="G149" s="79">
        <f t="shared" si="742"/>
        <v>-0.35801620675639911</v>
      </c>
      <c r="H149" s="80">
        <f>H145/H141-1</f>
        <v>1.0127546317675304</v>
      </c>
      <c r="I149" s="80">
        <f t="shared" ref="I149:V149" si="743">I145/I141-1</f>
        <v>0.37302662270719877</v>
      </c>
      <c r="J149" s="82">
        <f t="shared" si="743"/>
        <v>0.41442650985578755</v>
      </c>
      <c r="K149" s="69">
        <f t="shared" si="743"/>
        <v>0.47922215707615257</v>
      </c>
      <c r="L149" s="69">
        <f t="shared" si="743"/>
        <v>7.2647259915563644E-2</v>
      </c>
      <c r="M149" s="80">
        <f t="shared" si="743"/>
        <v>-1</v>
      </c>
      <c r="N149" s="80">
        <f t="shared" si="743"/>
        <v>-1</v>
      </c>
      <c r="O149" s="82">
        <f t="shared" si="743"/>
        <v>-1</v>
      </c>
      <c r="P149" s="69">
        <f t="shared" si="743"/>
        <v>-1</v>
      </c>
      <c r="Q149" s="80">
        <f t="shared" si="743"/>
        <v>-1</v>
      </c>
      <c r="R149" s="80">
        <f t="shared" si="743"/>
        <v>-1</v>
      </c>
      <c r="S149" s="82">
        <f t="shared" si="743"/>
        <v>-1</v>
      </c>
      <c r="T149" s="69">
        <f t="shared" si="743"/>
        <v>-1</v>
      </c>
      <c r="U149" s="69">
        <f t="shared" si="743"/>
        <v>-1</v>
      </c>
      <c r="V149" s="651">
        <f t="shared" si="743"/>
        <v>-0.54137831860589136</v>
      </c>
      <c r="W149" s="69">
        <f t="shared" ref="W149:AH149" si="744">W145/W141-1</f>
        <v>-0.43825528094409294</v>
      </c>
      <c r="X149" s="69">
        <f t="shared" si="744"/>
        <v>-0.44608415433943371</v>
      </c>
      <c r="Y149" s="69">
        <f t="shared" si="744"/>
        <v>-0.35801620675639911</v>
      </c>
      <c r="Z149" s="69">
        <f t="shared" si="744"/>
        <v>-0.17866198384243615</v>
      </c>
      <c r="AA149" s="69">
        <f t="shared" si="744"/>
        <v>-7.4351269636881989E-3</v>
      </c>
      <c r="AB149" s="69">
        <f t="shared" si="744"/>
        <v>7.2647259915563644E-2</v>
      </c>
      <c r="AC149" s="69">
        <f t="shared" si="744"/>
        <v>-0.17874471477353682</v>
      </c>
      <c r="AD149" s="69">
        <f t="shared" si="744"/>
        <v>-0.20967257819782403</v>
      </c>
      <c r="AE149" s="69">
        <f t="shared" si="744"/>
        <v>-0.25211400491846669</v>
      </c>
      <c r="AF149" s="69">
        <f t="shared" si="744"/>
        <v>-0.33393193434393786</v>
      </c>
      <c r="AG149" s="69">
        <f t="shared" si="744"/>
        <v>-0.5147420985135176</v>
      </c>
      <c r="AH149" s="651">
        <f t="shared" si="744"/>
        <v>-0.54137831860589147</v>
      </c>
    </row>
    <row r="150" spans="1:34" s="247" customFormat="1" ht="32.1" hidden="1" customHeight="1" outlineLevel="1" x14ac:dyDescent="0.35">
      <c r="A150" s="999" t="s">
        <v>34</v>
      </c>
      <c r="B150" s="1002" t="s">
        <v>65</v>
      </c>
      <c r="C150" s="259" t="s">
        <v>36</v>
      </c>
      <c r="D150" s="477">
        <v>15176.0298</v>
      </c>
      <c r="E150" s="478">
        <v>13818.899799999999</v>
      </c>
      <c r="F150" s="479">
        <v>18465.7601</v>
      </c>
      <c r="G150" s="488">
        <f>F150+E150+D150</f>
        <v>47460.689700000003</v>
      </c>
      <c r="H150" s="481">
        <v>7219.5295999999998</v>
      </c>
      <c r="I150" s="478">
        <v>26011.159800000001</v>
      </c>
      <c r="J150" s="482">
        <v>16141.810299999999</v>
      </c>
      <c r="K150" s="483">
        <f>J150+I150+H150</f>
        <v>49372.4997</v>
      </c>
      <c r="L150" s="483">
        <f>K150+G150</f>
        <v>96833.189400000003</v>
      </c>
      <c r="M150" s="481">
        <v>23699.0304</v>
      </c>
      <c r="N150" s="478">
        <v>1605.2303999999999</v>
      </c>
      <c r="O150" s="482">
        <v>9963.4192999999996</v>
      </c>
      <c r="P150" s="483">
        <f>O150+N150+M150</f>
        <v>35267.680099999998</v>
      </c>
      <c r="Q150" s="481">
        <v>23746.981</v>
      </c>
      <c r="R150" s="478">
        <v>32269.209699999999</v>
      </c>
      <c r="S150" s="482">
        <v>18317.520199999999</v>
      </c>
      <c r="T150" s="483">
        <f>S150+R150+Q150</f>
        <v>74333.710900000005</v>
      </c>
      <c r="U150" s="484">
        <f>T150+P150</f>
        <v>109601.391</v>
      </c>
      <c r="V150" s="656">
        <f>U150+L150</f>
        <v>206434.58040000001</v>
      </c>
      <c r="W150" s="403">
        <f>D150</f>
        <v>15176.0298</v>
      </c>
      <c r="X150" s="403">
        <f>D150+E150</f>
        <v>28994.929599999999</v>
      </c>
      <c r="Y150" s="403">
        <f>D150+E150+F150</f>
        <v>47460.689700000003</v>
      </c>
      <c r="Z150" s="403">
        <f>D150+E150+F150+H150</f>
        <v>54680.219300000004</v>
      </c>
      <c r="AA150" s="403">
        <f>D150+E150+F150+H150+I150</f>
        <v>80691.379100000006</v>
      </c>
      <c r="AB150" s="403">
        <f t="shared" ref="AB150:AB155" si="745">D150+E150+F150+H150+I150+J150</f>
        <v>96833.189400000003</v>
      </c>
      <c r="AC150" s="403">
        <f>D150+E150+F150+H150+I150+J150+M150</f>
        <v>120532.21980000001</v>
      </c>
      <c r="AD150" s="403">
        <f>D150+E150+F150+H150+I150+J150+M150+N150</f>
        <v>122137.45020000001</v>
      </c>
      <c r="AE150" s="403">
        <f t="shared" ref="AE150:AE155" si="746">D150+E150+F150+H150+I150+J150+M150+N150+O150</f>
        <v>132100.8695</v>
      </c>
      <c r="AF150" s="403">
        <f t="shared" ref="AF150:AF155" si="747">D150+E150+F150+H150+I150+J150+M150+N150+O150+Q150</f>
        <v>155847.8505</v>
      </c>
      <c r="AG150" s="403">
        <f>D150+E150+F150+H150+I150+J150+M150+N150+O150+Q150+R150</f>
        <v>188117.06020000001</v>
      </c>
      <c r="AH150" s="1031">
        <f>D150+E150+F150+H150+I150+J150+M150+N150+O150+Q150+R150+S150</f>
        <v>206434.58040000001</v>
      </c>
    </row>
    <row r="151" spans="1:34" ht="32.1" hidden="1" customHeight="1" outlineLevel="1" x14ac:dyDescent="0.35">
      <c r="A151" s="1000" t="str">
        <f t="shared" ref="A151:A158" si="748">A150</f>
        <v>ITALY</v>
      </c>
      <c r="B151" s="1003" t="str">
        <f t="shared" ref="B151:B158" si="749">B150</f>
        <v>DOUGLAS IT</v>
      </c>
      <c r="C151" s="275" t="s">
        <v>37</v>
      </c>
      <c r="D151" s="324">
        <f>D150/$B$2</f>
        <v>3529.3092558139538</v>
      </c>
      <c r="E151" s="325">
        <f t="shared" ref="E151:F151" si="750">E150/$B$2</f>
        <v>3213.6976279069768</v>
      </c>
      <c r="F151" s="326">
        <f t="shared" si="750"/>
        <v>4294.3628139534885</v>
      </c>
      <c r="G151" s="333">
        <f t="shared" ref="G151:G155" si="751">F151+E151+D151</f>
        <v>11037.36969767442</v>
      </c>
      <c r="H151" s="327">
        <f>H150/$B$2</f>
        <v>1678.9603720930234</v>
      </c>
      <c r="I151" s="325">
        <f t="shared" ref="I151:J151" si="752">I150/$B$2</f>
        <v>6049.1069302325586</v>
      </c>
      <c r="J151" s="328">
        <f t="shared" si="752"/>
        <v>3753.9093720930232</v>
      </c>
      <c r="K151" s="329">
        <f t="shared" ref="K151:K155" si="753">J151+I151+H151</f>
        <v>11481.976674418604</v>
      </c>
      <c r="L151" s="329">
        <f t="shared" ref="L151:L155" si="754">K151+G151</f>
        <v>22519.346372093023</v>
      </c>
      <c r="M151" s="327">
        <f>M150/$B$2</f>
        <v>5511.4024186046518</v>
      </c>
      <c r="N151" s="325">
        <f t="shared" ref="N151:O151" si="755">N150/$B$2</f>
        <v>373.3093953488372</v>
      </c>
      <c r="O151" s="328">
        <f t="shared" si="755"/>
        <v>2317.0742558139536</v>
      </c>
      <c r="P151" s="329">
        <f t="shared" ref="P151:P155" si="756">O151+N151+M151</f>
        <v>8201.7860697674423</v>
      </c>
      <c r="Q151" s="327">
        <f>Q150/$B$2</f>
        <v>5522.5537209302329</v>
      </c>
      <c r="R151" s="325">
        <f t="shared" ref="R151:S151" si="757">R150/$B$2</f>
        <v>7504.4673720930232</v>
      </c>
      <c r="S151" s="328">
        <f t="shared" si="757"/>
        <v>4259.8884186046507</v>
      </c>
      <c r="T151" s="329">
        <f t="shared" ref="T151:T154" si="758">S151+R151+Q151</f>
        <v>17286.909511627906</v>
      </c>
      <c r="U151" s="329">
        <f t="shared" ref="U151:U155" si="759">T151+P151</f>
        <v>25488.695581395346</v>
      </c>
      <c r="V151" s="645">
        <f t="shared" ref="V151:V155" si="760">U151+L151</f>
        <v>48008.041953488369</v>
      </c>
      <c r="W151" s="329">
        <f t="shared" ref="W151:W155" si="761">D151</f>
        <v>3529.3092558139538</v>
      </c>
      <c r="X151" s="329">
        <f t="shared" ref="X151:X155" si="762">D151+E151</f>
        <v>6743.006883720931</v>
      </c>
      <c r="Y151" s="329">
        <f>D151+E151+F151</f>
        <v>11037.36969767442</v>
      </c>
      <c r="Z151" s="329">
        <f t="shared" ref="Z151:Z155" si="763">D151+E151+F151+H151</f>
        <v>12716.330069767442</v>
      </c>
      <c r="AA151" s="329">
        <f t="shared" ref="AA151:AA155" si="764">D151+E151+F151+H151+I151</f>
        <v>18765.437000000002</v>
      </c>
      <c r="AB151" s="329">
        <f t="shared" si="745"/>
        <v>22519.346372093023</v>
      </c>
      <c r="AC151" s="329">
        <f t="shared" ref="AC151:AC155" si="765">D151+E151+F151+H151+I151+J151+M151</f>
        <v>28030.748790697675</v>
      </c>
      <c r="AD151" s="329">
        <f t="shared" ref="AD151:AD155" si="766">D151+E151+F151+H151+I151+J151+M151+N151</f>
        <v>28404.058186046514</v>
      </c>
      <c r="AE151" s="329">
        <f t="shared" si="746"/>
        <v>30721.132441860467</v>
      </c>
      <c r="AF151" s="329">
        <f t="shared" si="747"/>
        <v>36243.686162790698</v>
      </c>
      <c r="AG151" s="329">
        <f t="shared" ref="AG151:AG155" si="767">D151+E151+F151+H151+I151+J151+M151+N151+O151+Q151+R151</f>
        <v>43748.153534883721</v>
      </c>
      <c r="AH151" s="1032">
        <f t="shared" ref="AH151:AH155" si="768">D151+E151+F151+H151+I151+J151+M151+N151+O151+Q151+R151+S151</f>
        <v>48008.041953488369</v>
      </c>
    </row>
    <row r="152" spans="1:34" ht="32.1" hidden="1" customHeight="1" outlineLevel="1" x14ac:dyDescent="0.35">
      <c r="A152" s="1000" t="str">
        <f t="shared" si="748"/>
        <v>ITALY</v>
      </c>
      <c r="B152" s="1003" t="str">
        <f t="shared" si="749"/>
        <v>DOUGLAS IT</v>
      </c>
      <c r="C152" s="322" t="s">
        <v>38</v>
      </c>
      <c r="D152" s="336">
        <v>28131.618852458945</v>
      </c>
      <c r="E152" s="337">
        <v>18349.766393442624</v>
      </c>
      <c r="F152" s="338">
        <v>27240.885245901631</v>
      </c>
      <c r="G152" s="339">
        <f t="shared" si="751"/>
        <v>73722.27049180321</v>
      </c>
      <c r="H152" s="340">
        <v>17313.192622950828</v>
      </c>
      <c r="I152" s="337">
        <v>39445.97540983597</v>
      </c>
      <c r="J152" s="341">
        <v>25360.672131147548</v>
      </c>
      <c r="K152" s="342">
        <f t="shared" si="753"/>
        <v>82119.84016393435</v>
      </c>
      <c r="L152" s="342">
        <f t="shared" si="754"/>
        <v>155842.11065573758</v>
      </c>
      <c r="M152" s="340">
        <v>27574.508196721206</v>
      </c>
      <c r="N152" s="337">
        <v>7092.3975409836094</v>
      </c>
      <c r="O152" s="341">
        <v>31621.703121266903</v>
      </c>
      <c r="P152" s="342">
        <f t="shared" si="756"/>
        <v>66288.608858971711</v>
      </c>
      <c r="Q152" s="340">
        <v>45874.788367168556</v>
      </c>
      <c r="R152" s="337">
        <v>54169.021973725794</v>
      </c>
      <c r="S152" s="341">
        <v>47375.979508196651</v>
      </c>
      <c r="T152" s="342">
        <f t="shared" si="758"/>
        <v>147419.789849091</v>
      </c>
      <c r="U152" s="342">
        <f t="shared" si="759"/>
        <v>213708.39870806271</v>
      </c>
      <c r="V152" s="646">
        <f t="shared" si="760"/>
        <v>369550.50936380029</v>
      </c>
      <c r="W152" s="342">
        <f t="shared" si="761"/>
        <v>28131.618852458945</v>
      </c>
      <c r="X152" s="342">
        <f t="shared" si="762"/>
        <v>46481.385245901569</v>
      </c>
      <c r="Y152" s="342">
        <f t="shared" ref="Y152:Y155" si="769">D152+E152+F152</f>
        <v>73722.270491803196</v>
      </c>
      <c r="Z152" s="342">
        <f t="shared" si="763"/>
        <v>91035.46311475402</v>
      </c>
      <c r="AA152" s="342">
        <f t="shared" si="764"/>
        <v>130481.43852458999</v>
      </c>
      <c r="AB152" s="342">
        <f t="shared" si="745"/>
        <v>155842.11065573755</v>
      </c>
      <c r="AC152" s="342">
        <f t="shared" si="765"/>
        <v>183416.61885245875</v>
      </c>
      <c r="AD152" s="342">
        <f t="shared" si="766"/>
        <v>190509.01639344235</v>
      </c>
      <c r="AE152" s="342">
        <f t="shared" si="746"/>
        <v>222130.71951470926</v>
      </c>
      <c r="AF152" s="342">
        <f t="shared" si="747"/>
        <v>268005.50788187783</v>
      </c>
      <c r="AG152" s="342">
        <f t="shared" si="767"/>
        <v>322174.52985560364</v>
      </c>
      <c r="AH152" s="1033">
        <f t="shared" si="768"/>
        <v>369550.50936380029</v>
      </c>
    </row>
    <row r="153" spans="1:34" ht="32.1" hidden="1" customHeight="1" outlineLevel="1" x14ac:dyDescent="0.35">
      <c r="A153" s="1000" t="str">
        <f t="shared" si="748"/>
        <v>ITALY</v>
      </c>
      <c r="B153" s="1003" t="str">
        <f t="shared" si="749"/>
        <v>DOUGLAS IT</v>
      </c>
      <c r="C153" s="268" t="s">
        <v>39</v>
      </c>
      <c r="D153" s="331">
        <f>D152/$B$2</f>
        <v>6542.2369424323133</v>
      </c>
      <c r="E153" s="332">
        <f t="shared" ref="E153:F153" si="770">E152/$B$2</f>
        <v>4267.3875333587503</v>
      </c>
      <c r="F153" s="333">
        <f t="shared" si="770"/>
        <v>6335.0895920701469</v>
      </c>
      <c r="G153" s="333">
        <f t="shared" si="751"/>
        <v>17144.714067861212</v>
      </c>
      <c r="H153" s="332">
        <f>H152/$B$2</f>
        <v>4026.3238658025184</v>
      </c>
      <c r="I153" s="332">
        <f t="shared" ref="I153:J153" si="771">I152/$B$2</f>
        <v>9173.4826534502263</v>
      </c>
      <c r="J153" s="334">
        <f t="shared" si="771"/>
        <v>5897.8307281738489</v>
      </c>
      <c r="K153" s="335">
        <f t="shared" si="753"/>
        <v>19097.637247426595</v>
      </c>
      <c r="L153" s="335">
        <f t="shared" si="754"/>
        <v>36242.351315287808</v>
      </c>
      <c r="M153" s="332">
        <f>M152/$B$2</f>
        <v>6412.6763248188854</v>
      </c>
      <c r="N153" s="332">
        <f t="shared" ref="N153:O153" si="772">N152/$B$2</f>
        <v>1649.3947769729325</v>
      </c>
      <c r="O153" s="334">
        <f t="shared" si="772"/>
        <v>7353.8844468062571</v>
      </c>
      <c r="P153" s="335">
        <f t="shared" si="756"/>
        <v>15415.955548598075</v>
      </c>
      <c r="Q153" s="332">
        <f>Q152/$B$2</f>
        <v>10668.555434225245</v>
      </c>
      <c r="R153" s="332">
        <f t="shared" ref="R153:S153" si="773">R152/$B$2</f>
        <v>12597.446970633906</v>
      </c>
      <c r="S153" s="334">
        <f t="shared" si="773"/>
        <v>11017.66965306899</v>
      </c>
      <c r="T153" s="335">
        <f t="shared" si="758"/>
        <v>34283.672057928139</v>
      </c>
      <c r="U153" s="335">
        <f t="shared" si="759"/>
        <v>49699.627606526214</v>
      </c>
      <c r="V153" s="647">
        <f t="shared" si="760"/>
        <v>85941.978921814021</v>
      </c>
      <c r="W153" s="335">
        <f t="shared" si="761"/>
        <v>6542.2369424323133</v>
      </c>
      <c r="X153" s="335">
        <f t="shared" si="762"/>
        <v>10809.624475791064</v>
      </c>
      <c r="Y153" s="335">
        <f t="shared" si="769"/>
        <v>17144.714067861212</v>
      </c>
      <c r="Z153" s="335">
        <f t="shared" si="763"/>
        <v>21171.037933663731</v>
      </c>
      <c r="AA153" s="335">
        <f t="shared" si="764"/>
        <v>30344.520587113955</v>
      </c>
      <c r="AB153" s="335">
        <f t="shared" si="745"/>
        <v>36242.3513152878</v>
      </c>
      <c r="AC153" s="335">
        <f t="shared" si="765"/>
        <v>42655.027640106688</v>
      </c>
      <c r="AD153" s="335">
        <f t="shared" si="766"/>
        <v>44304.422417079622</v>
      </c>
      <c r="AE153" s="335">
        <f t="shared" si="746"/>
        <v>51658.306863885882</v>
      </c>
      <c r="AF153" s="335">
        <f t="shared" si="747"/>
        <v>62326.862298111126</v>
      </c>
      <c r="AG153" s="335">
        <f t="shared" si="767"/>
        <v>74924.309268745026</v>
      </c>
      <c r="AH153" s="1034">
        <f t="shared" si="768"/>
        <v>85941.978921814021</v>
      </c>
    </row>
    <row r="154" spans="1:34" ht="32.1" hidden="1" customHeight="1" outlineLevel="1" x14ac:dyDescent="0.35">
      <c r="A154" s="1000" t="str">
        <f t="shared" si="748"/>
        <v>ITALY</v>
      </c>
      <c r="B154" s="1003" t="str">
        <f t="shared" si="749"/>
        <v>DOUGLAS IT</v>
      </c>
      <c r="C154" s="323" t="s">
        <v>40</v>
      </c>
      <c r="D154" s="357">
        <f>'JANUARY ''25 PLN'!I22</f>
        <v>19242.768499999998</v>
      </c>
      <c r="E154" s="358">
        <f>'FEBRUARY ''25 PLN'!P22</f>
        <v>16662.591499999999</v>
      </c>
      <c r="F154" s="359">
        <f>'MARCH ''25 PLN'!Q22</f>
        <v>8711.6903000000002</v>
      </c>
      <c r="G154" s="360">
        <f t="shared" si="751"/>
        <v>44617.050299999995</v>
      </c>
      <c r="H154" s="361">
        <f>'APRIL ''25 PLN'!P22</f>
        <v>15000</v>
      </c>
      <c r="I154" s="358">
        <f>'MAY ''25 PLN'!P22</f>
        <v>25000</v>
      </c>
      <c r="J154" s="362">
        <f>'JUNE ''25 PLN'!Q22</f>
        <v>25360.672131147548</v>
      </c>
      <c r="K154" s="363">
        <f t="shared" si="753"/>
        <v>65360.672131147548</v>
      </c>
      <c r="L154" s="363">
        <f t="shared" si="754"/>
        <v>109977.72243114754</v>
      </c>
      <c r="M154" s="361">
        <f>'JULY ''25 PLN'!P22</f>
        <v>0</v>
      </c>
      <c r="N154" s="358">
        <f>'AUGUST ''25 PLN'!P22</f>
        <v>0</v>
      </c>
      <c r="O154" s="362">
        <f>'SEPTEMBER ''25 PLN'!P22</f>
        <v>0</v>
      </c>
      <c r="P154" s="363">
        <f t="shared" si="756"/>
        <v>0</v>
      </c>
      <c r="Q154" s="361">
        <f>'OCTOBER ''25 PLN'!P22</f>
        <v>0</v>
      </c>
      <c r="R154" s="358">
        <f>'NOVEMBER ''25 PLN'!P22</f>
        <v>0</v>
      </c>
      <c r="S154" s="362">
        <f>'DECEMBER ''25 PLN'!P22</f>
        <v>0</v>
      </c>
      <c r="T154" s="363">
        <f t="shared" si="758"/>
        <v>0</v>
      </c>
      <c r="U154" s="363">
        <f t="shared" si="759"/>
        <v>0</v>
      </c>
      <c r="V154" s="648">
        <f t="shared" si="760"/>
        <v>109977.72243114754</v>
      </c>
      <c r="W154" s="363">
        <f t="shared" si="761"/>
        <v>19242.768499999998</v>
      </c>
      <c r="X154" s="363">
        <f t="shared" si="762"/>
        <v>35905.360000000001</v>
      </c>
      <c r="Y154" s="363">
        <f t="shared" si="769"/>
        <v>44617.050300000003</v>
      </c>
      <c r="Z154" s="363">
        <f t="shared" si="763"/>
        <v>59617.050300000003</v>
      </c>
      <c r="AA154" s="363">
        <f t="shared" si="764"/>
        <v>84617.050300000003</v>
      </c>
      <c r="AB154" s="363">
        <f t="shared" si="745"/>
        <v>109977.72243114756</v>
      </c>
      <c r="AC154" s="363">
        <f t="shared" si="765"/>
        <v>109977.72243114756</v>
      </c>
      <c r="AD154" s="363">
        <f t="shared" si="766"/>
        <v>109977.72243114756</v>
      </c>
      <c r="AE154" s="363">
        <f t="shared" si="746"/>
        <v>109977.72243114756</v>
      </c>
      <c r="AF154" s="363">
        <f t="shared" si="747"/>
        <v>109977.72243114756</v>
      </c>
      <c r="AG154" s="363">
        <f t="shared" si="767"/>
        <v>109977.72243114756</v>
      </c>
      <c r="AH154" s="1035">
        <f t="shared" si="768"/>
        <v>109977.72243114756</v>
      </c>
    </row>
    <row r="155" spans="1:34" ht="32.1" hidden="1" customHeight="1" outlineLevel="1" x14ac:dyDescent="0.35">
      <c r="A155" s="1000" t="str">
        <f t="shared" si="748"/>
        <v>ITALY</v>
      </c>
      <c r="B155" s="1003" t="str">
        <f t="shared" si="749"/>
        <v>DOUGLAS IT</v>
      </c>
      <c r="C155" s="268" t="s">
        <v>41</v>
      </c>
      <c r="D155" s="331">
        <f>D154/$B$2</f>
        <v>4475.0624418604648</v>
      </c>
      <c r="E155" s="817">
        <f t="shared" ref="E155:F155" si="774">E154/$B$2</f>
        <v>3875.0212790697674</v>
      </c>
      <c r="F155" s="818">
        <f t="shared" si="774"/>
        <v>2025.9744883720932</v>
      </c>
      <c r="G155" s="333">
        <f t="shared" si="751"/>
        <v>10376.058209302326</v>
      </c>
      <c r="H155" s="332">
        <f>H154/$B$2</f>
        <v>3488.3720930232562</v>
      </c>
      <c r="I155" s="817">
        <f t="shared" ref="I155:J155" si="775">I154/$B$2</f>
        <v>5813.9534883720935</v>
      </c>
      <c r="J155" s="817">
        <f t="shared" si="775"/>
        <v>5897.8307281738489</v>
      </c>
      <c r="K155" s="335">
        <f t="shared" si="753"/>
        <v>15200.156309569198</v>
      </c>
      <c r="L155" s="335">
        <f t="shared" si="754"/>
        <v>25576.214518871522</v>
      </c>
      <c r="M155" s="817">
        <f>M154/$B$2</f>
        <v>0</v>
      </c>
      <c r="N155" s="817">
        <f t="shared" ref="N155:O155" si="776">N154/$B$2</f>
        <v>0</v>
      </c>
      <c r="O155" s="817">
        <f t="shared" si="776"/>
        <v>0</v>
      </c>
      <c r="P155" s="335">
        <f t="shared" si="756"/>
        <v>0</v>
      </c>
      <c r="Q155" s="817">
        <f>Q154/$B$2</f>
        <v>0</v>
      </c>
      <c r="R155" s="817">
        <f t="shared" ref="R155:S155" si="777">R154/$B$2</f>
        <v>0</v>
      </c>
      <c r="S155" s="817">
        <f t="shared" si="777"/>
        <v>0</v>
      </c>
      <c r="T155" s="335">
        <f>S155+R155+Q155</f>
        <v>0</v>
      </c>
      <c r="U155" s="335">
        <f t="shared" si="759"/>
        <v>0</v>
      </c>
      <c r="V155" s="822">
        <f t="shared" si="760"/>
        <v>25576.214518871522</v>
      </c>
      <c r="W155" s="335">
        <f t="shared" si="761"/>
        <v>4475.0624418604648</v>
      </c>
      <c r="X155" s="335">
        <f t="shared" si="762"/>
        <v>8350.0837209302317</v>
      </c>
      <c r="Y155" s="335">
        <f t="shared" si="769"/>
        <v>10376.058209302326</v>
      </c>
      <c r="Z155" s="335">
        <f t="shared" si="763"/>
        <v>13864.430302325582</v>
      </c>
      <c r="AA155" s="335">
        <f t="shared" si="764"/>
        <v>19678.383790697677</v>
      </c>
      <c r="AB155" s="335">
        <f t="shared" si="745"/>
        <v>25576.214518871526</v>
      </c>
      <c r="AC155" s="335">
        <f t="shared" si="765"/>
        <v>25576.214518871526</v>
      </c>
      <c r="AD155" s="335">
        <f t="shared" si="766"/>
        <v>25576.214518871526</v>
      </c>
      <c r="AE155" s="335">
        <f t="shared" si="746"/>
        <v>25576.214518871526</v>
      </c>
      <c r="AF155" s="335">
        <f t="shared" si="747"/>
        <v>25576.214518871526</v>
      </c>
      <c r="AG155" s="335">
        <f t="shared" si="767"/>
        <v>25576.214518871526</v>
      </c>
      <c r="AH155" s="1034">
        <f t="shared" si="768"/>
        <v>25576.214518871526</v>
      </c>
    </row>
    <row r="156" spans="1:34" ht="32.1" hidden="1" customHeight="1" outlineLevel="1" x14ac:dyDescent="0.35">
      <c r="A156" s="1000" t="str">
        <f t="shared" si="748"/>
        <v>ITALY</v>
      </c>
      <c r="B156" s="1003" t="str">
        <f t="shared" si="749"/>
        <v>DOUGLAS IT</v>
      </c>
      <c r="C156" s="321" t="s">
        <v>42</v>
      </c>
      <c r="D156" s="417">
        <f>D154-D152</f>
        <v>-8888.8503524589469</v>
      </c>
      <c r="E156" s="418">
        <f t="shared" ref="E156:G156" si="778">E154-E152</f>
        <v>-1687.174893442625</v>
      </c>
      <c r="F156" s="419">
        <f t="shared" si="778"/>
        <v>-18529.194945901632</v>
      </c>
      <c r="G156" s="420">
        <f t="shared" si="778"/>
        <v>-29105.220191803215</v>
      </c>
      <c r="H156" s="421">
        <f>H154-H152</f>
        <v>-2313.1926229508281</v>
      </c>
      <c r="I156" s="418">
        <f t="shared" ref="I156:V156" si="779">I154-I152</f>
        <v>-14445.97540983597</v>
      </c>
      <c r="J156" s="422">
        <f t="shared" si="779"/>
        <v>0</v>
      </c>
      <c r="K156" s="423">
        <f t="shared" si="779"/>
        <v>-16759.168032786802</v>
      </c>
      <c r="L156" s="423">
        <f t="shared" si="779"/>
        <v>-45864.388224590031</v>
      </c>
      <c r="M156" s="421">
        <f t="shared" si="779"/>
        <v>-27574.508196721206</v>
      </c>
      <c r="N156" s="418">
        <f t="shared" si="779"/>
        <v>-7092.3975409836094</v>
      </c>
      <c r="O156" s="422">
        <f t="shared" si="779"/>
        <v>-31621.703121266903</v>
      </c>
      <c r="P156" s="423">
        <f t="shared" si="779"/>
        <v>-66288.608858971711</v>
      </c>
      <c r="Q156" s="421">
        <f t="shared" si="779"/>
        <v>-45874.788367168556</v>
      </c>
      <c r="R156" s="418">
        <f t="shared" si="779"/>
        <v>-54169.021973725794</v>
      </c>
      <c r="S156" s="422">
        <f t="shared" si="779"/>
        <v>-47375.979508196651</v>
      </c>
      <c r="T156" s="423">
        <f t="shared" si="779"/>
        <v>-147419.789849091</v>
      </c>
      <c r="U156" s="423">
        <f t="shared" si="779"/>
        <v>-213708.39870806271</v>
      </c>
      <c r="V156" s="649">
        <f t="shared" si="779"/>
        <v>-259572.78693265276</v>
      </c>
      <c r="W156" s="423">
        <f t="shared" ref="W156:AH156" si="780">W154-W152</f>
        <v>-8888.8503524589469</v>
      </c>
      <c r="X156" s="423">
        <f t="shared" si="780"/>
        <v>-10576.025245901568</v>
      </c>
      <c r="Y156" s="423">
        <f t="shared" si="780"/>
        <v>-29105.220191803193</v>
      </c>
      <c r="Z156" s="423">
        <f t="shared" si="780"/>
        <v>-31418.412814754018</v>
      </c>
      <c r="AA156" s="423">
        <f t="shared" si="780"/>
        <v>-45864.388224589988</v>
      </c>
      <c r="AB156" s="423">
        <f t="shared" si="780"/>
        <v>-45864.388224589988</v>
      </c>
      <c r="AC156" s="423">
        <f t="shared" si="780"/>
        <v>-73438.89642131119</v>
      </c>
      <c r="AD156" s="423">
        <f t="shared" si="780"/>
        <v>-80531.293962294789</v>
      </c>
      <c r="AE156" s="423">
        <f t="shared" si="780"/>
        <v>-112152.9970835617</v>
      </c>
      <c r="AF156" s="423">
        <f t="shared" si="780"/>
        <v>-158027.78545073027</v>
      </c>
      <c r="AG156" s="423">
        <f t="shared" si="780"/>
        <v>-212196.80742445608</v>
      </c>
      <c r="AH156" s="512">
        <f t="shared" si="780"/>
        <v>-259572.78693265273</v>
      </c>
    </row>
    <row r="157" spans="1:34" ht="32.1" hidden="1" customHeight="1" outlineLevel="1" x14ac:dyDescent="0.35">
      <c r="A157" s="1000" t="str">
        <f t="shared" si="748"/>
        <v>ITALY</v>
      </c>
      <c r="B157" s="1003" t="str">
        <f t="shared" si="749"/>
        <v>DOUGLAS IT</v>
      </c>
      <c r="C157" s="321" t="s">
        <v>43</v>
      </c>
      <c r="D157" s="424">
        <f>D154/D152-1</f>
        <v>-0.31597365224795748</v>
      </c>
      <c r="E157" s="425">
        <f t="shared" ref="E157:F157" si="781">E154/E152-1</f>
        <v>-9.1945306401586935E-2</v>
      </c>
      <c r="F157" s="426">
        <f t="shared" si="781"/>
        <v>-0.68019797369431423</v>
      </c>
      <c r="G157" s="427">
        <f>G154/G152-1</f>
        <v>-0.39479549392119262</v>
      </c>
      <c r="H157" s="428">
        <f>H154/H152-1</f>
        <v>-0.13360866902643931</v>
      </c>
      <c r="I157" s="425">
        <f t="shared" ref="I157:V157" si="782">I154/I152-1</f>
        <v>-0.3662217820638255</v>
      </c>
      <c r="J157" s="429">
        <f t="shared" si="782"/>
        <v>0</v>
      </c>
      <c r="K157" s="430">
        <f t="shared" si="782"/>
        <v>-0.20408183941092406</v>
      </c>
      <c r="L157" s="430">
        <f t="shared" si="782"/>
        <v>-0.29430035329736126</v>
      </c>
      <c r="M157" s="428">
        <f t="shared" si="782"/>
        <v>-1</v>
      </c>
      <c r="N157" s="425">
        <f t="shared" si="782"/>
        <v>-1</v>
      </c>
      <c r="O157" s="429">
        <f t="shared" si="782"/>
        <v>-1</v>
      </c>
      <c r="P157" s="430">
        <f t="shared" si="782"/>
        <v>-1</v>
      </c>
      <c r="Q157" s="428">
        <f t="shared" si="782"/>
        <v>-1</v>
      </c>
      <c r="R157" s="425">
        <f t="shared" si="782"/>
        <v>-1</v>
      </c>
      <c r="S157" s="429">
        <f t="shared" si="782"/>
        <v>-1</v>
      </c>
      <c r="T157" s="430">
        <f t="shared" si="782"/>
        <v>-1</v>
      </c>
      <c r="U157" s="430">
        <f t="shared" si="782"/>
        <v>-1</v>
      </c>
      <c r="V157" s="650">
        <f t="shared" si="782"/>
        <v>-0.70240137776976763</v>
      </c>
      <c r="W157" s="430">
        <f t="shared" ref="W157:AH157" si="783">W154/W152-1</f>
        <v>-0.31597365224795748</v>
      </c>
      <c r="X157" s="430">
        <f t="shared" si="783"/>
        <v>-0.2275324883273373</v>
      </c>
      <c r="Y157" s="430">
        <f t="shared" si="783"/>
        <v>-0.3947954939211924</v>
      </c>
      <c r="Z157" s="430">
        <f t="shared" si="783"/>
        <v>-0.34512278775524863</v>
      </c>
      <c r="AA157" s="430">
        <f t="shared" si="783"/>
        <v>-0.3515012460254765</v>
      </c>
      <c r="AB157" s="430">
        <f t="shared" si="783"/>
        <v>-0.29430035329736104</v>
      </c>
      <c r="AC157" s="430">
        <f t="shared" si="783"/>
        <v>-0.40039390585640333</v>
      </c>
      <c r="AD157" s="430">
        <f t="shared" si="783"/>
        <v>-0.42271644401323372</v>
      </c>
      <c r="AE157" s="430">
        <f t="shared" si="783"/>
        <v>-0.50489638411374727</v>
      </c>
      <c r="AF157" s="430">
        <f t="shared" si="783"/>
        <v>-0.58964379762068275</v>
      </c>
      <c r="AG157" s="430">
        <f t="shared" si="783"/>
        <v>-0.65863930187020436</v>
      </c>
      <c r="AH157" s="1036">
        <f t="shared" si="783"/>
        <v>-0.70240137776976763</v>
      </c>
    </row>
    <row r="158" spans="1:34" ht="32.1" hidden="1" customHeight="1" outlineLevel="1" thickBot="1" x14ac:dyDescent="0.35">
      <c r="A158" s="1001" t="str">
        <f t="shared" si="748"/>
        <v>ITALY</v>
      </c>
      <c r="B158" s="1004" t="str">
        <f t="shared" si="749"/>
        <v>DOUGLAS IT</v>
      </c>
      <c r="C158" s="261" t="s">
        <v>44</v>
      </c>
      <c r="D158" s="70">
        <f>D154/D150-1</f>
        <v>0.26797118571815126</v>
      </c>
      <c r="E158" s="80">
        <f t="shared" ref="E158:G158" si="784">E154/E150-1</f>
        <v>0.20578278597837429</v>
      </c>
      <c r="F158" s="79">
        <f t="shared" si="784"/>
        <v>-0.52822465726715473</v>
      </c>
      <c r="G158" s="79">
        <f t="shared" si="784"/>
        <v>-5.9915677963694014E-2</v>
      </c>
      <c r="H158" s="80">
        <f>H154/H150-1</f>
        <v>1.0776976937666412</v>
      </c>
      <c r="I158" s="80">
        <f t="shared" ref="I158:V158" si="785">I154/I150-1</f>
        <v>-3.8874075887996407E-2</v>
      </c>
      <c r="J158" s="82">
        <f t="shared" si="785"/>
        <v>0.57111697262032313</v>
      </c>
      <c r="K158" s="69">
        <f t="shared" si="785"/>
        <v>0.3238274855090546</v>
      </c>
      <c r="L158" s="69">
        <f t="shared" si="785"/>
        <v>0.13574408849480224</v>
      </c>
      <c r="M158" s="80">
        <f t="shared" si="785"/>
        <v>-1</v>
      </c>
      <c r="N158" s="80">
        <f t="shared" si="785"/>
        <v>-1</v>
      </c>
      <c r="O158" s="82">
        <f t="shared" si="785"/>
        <v>-1</v>
      </c>
      <c r="P158" s="69">
        <f t="shared" si="785"/>
        <v>-1</v>
      </c>
      <c r="Q158" s="80">
        <f t="shared" si="785"/>
        <v>-1</v>
      </c>
      <c r="R158" s="80">
        <f t="shared" si="785"/>
        <v>-1</v>
      </c>
      <c r="S158" s="82">
        <f t="shared" si="785"/>
        <v>-1</v>
      </c>
      <c r="T158" s="69">
        <f t="shared" si="785"/>
        <v>-1</v>
      </c>
      <c r="U158" s="69">
        <f t="shared" si="785"/>
        <v>-1</v>
      </c>
      <c r="V158" s="651">
        <f t="shared" si="785"/>
        <v>-0.46725145458649364</v>
      </c>
      <c r="W158" s="69">
        <f t="shared" ref="W158:AH158" si="786">W154/W150-1</f>
        <v>0.26797118571815126</v>
      </c>
      <c r="X158" s="69">
        <f t="shared" si="786"/>
        <v>0.2383323738092471</v>
      </c>
      <c r="Y158" s="69">
        <f t="shared" si="786"/>
        <v>-5.9915677963693792E-2</v>
      </c>
      <c r="Z158" s="69">
        <f t="shared" si="786"/>
        <v>9.0285501104418575E-2</v>
      </c>
      <c r="AA158" s="69">
        <f t="shared" si="786"/>
        <v>4.8650441271240963E-2</v>
      </c>
      <c r="AB158" s="69">
        <f t="shared" si="786"/>
        <v>0.13574408849480224</v>
      </c>
      <c r="AC158" s="69">
        <f t="shared" si="786"/>
        <v>-8.756577607519056E-2</v>
      </c>
      <c r="AD158" s="69">
        <f t="shared" si="786"/>
        <v>-9.955773392142131E-2</v>
      </c>
      <c r="AE158" s="69">
        <f t="shared" si="786"/>
        <v>-0.16747162340859867</v>
      </c>
      <c r="AF158" s="69">
        <f t="shared" si="786"/>
        <v>-0.29432634407012526</v>
      </c>
      <c r="AG158" s="69">
        <f t="shared" si="786"/>
        <v>-0.41537613699564102</v>
      </c>
      <c r="AH158" s="651">
        <f t="shared" si="786"/>
        <v>-0.46725145458649353</v>
      </c>
    </row>
    <row r="159" spans="1:34" s="247" customFormat="1" ht="32.1" hidden="1" customHeight="1" outlineLevel="1" x14ac:dyDescent="0.35">
      <c r="A159" s="999" t="s">
        <v>34</v>
      </c>
      <c r="B159" s="1002" t="s">
        <v>66</v>
      </c>
      <c r="C159" s="259" t="s">
        <v>36</v>
      </c>
      <c r="D159" s="477">
        <v>245510.39910000001</v>
      </c>
      <c r="E159" s="478">
        <v>453588.16070000001</v>
      </c>
      <c r="F159" s="479">
        <v>450351.75819999998</v>
      </c>
      <c r="G159" s="488">
        <f>F159+E159+D159</f>
        <v>1149450.318</v>
      </c>
      <c r="H159" s="481">
        <v>247981.2598</v>
      </c>
      <c r="I159" s="478">
        <v>574182.31999999995</v>
      </c>
      <c r="J159" s="482">
        <v>410032.11790000001</v>
      </c>
      <c r="K159" s="483">
        <f>J159+I159+H159</f>
        <v>1232195.6976999999</v>
      </c>
      <c r="L159" s="483">
        <f>K159+G159</f>
        <v>2381646.0156999999</v>
      </c>
      <c r="M159" s="481">
        <v>285845.82059999998</v>
      </c>
      <c r="N159" s="478">
        <v>358397.65250000003</v>
      </c>
      <c r="O159" s="482">
        <v>358921.81959999999</v>
      </c>
      <c r="P159" s="483">
        <f>O159+N159+M159</f>
        <v>1003165.2927</v>
      </c>
      <c r="Q159" s="481">
        <v>749801.80039999995</v>
      </c>
      <c r="R159" s="478">
        <v>406914.59139999998</v>
      </c>
      <c r="S159" s="482">
        <v>180902.49909999999</v>
      </c>
      <c r="T159" s="483">
        <f>S159+R159+Q159</f>
        <v>1337618.8909</v>
      </c>
      <c r="U159" s="484">
        <f>T159+P159</f>
        <v>2340784.1836000001</v>
      </c>
      <c r="V159" s="656">
        <f>U159+L159</f>
        <v>4722430.1993000004</v>
      </c>
      <c r="W159" s="403">
        <f>D159</f>
        <v>245510.39910000001</v>
      </c>
      <c r="X159" s="403">
        <f>D159+E159</f>
        <v>699098.55980000005</v>
      </c>
      <c r="Y159" s="403">
        <f>D159+E159+F159</f>
        <v>1149450.318</v>
      </c>
      <c r="Z159" s="403">
        <f>D159+E159+F159+H159</f>
        <v>1397431.5778000001</v>
      </c>
      <c r="AA159" s="403">
        <f>D159+E159+F159+H159+I159</f>
        <v>1971613.8977999999</v>
      </c>
      <c r="AB159" s="403">
        <f t="shared" ref="AB159:AB164" si="787">D159+E159+F159+H159+I159+J159</f>
        <v>2381646.0156999999</v>
      </c>
      <c r="AC159" s="403">
        <f>D159+E159+F159+H159+I159+J159+M159</f>
        <v>2667491.8362999996</v>
      </c>
      <c r="AD159" s="403">
        <f>D159+E159+F159+H159+I159+J159+M159+N159</f>
        <v>3025889.4887999995</v>
      </c>
      <c r="AE159" s="403">
        <f t="shared" ref="AE159:AE164" si="788">D159+E159+F159+H159+I159+J159+M159+N159+O159</f>
        <v>3384811.3083999995</v>
      </c>
      <c r="AF159" s="403">
        <f t="shared" ref="AF159:AF164" si="789">D159+E159+F159+H159+I159+J159+M159+N159+O159+Q159</f>
        <v>4134613.1087999996</v>
      </c>
      <c r="AG159" s="403">
        <f>D159+E159+F159+H159+I159+J159+M159+N159+O159+Q159+R159</f>
        <v>4541527.7001999998</v>
      </c>
      <c r="AH159" s="1031">
        <f>D159+E159+F159+H159+I159+J159+M159+N159+O159+Q159+R159+S159</f>
        <v>4722430.1992999995</v>
      </c>
    </row>
    <row r="160" spans="1:34" ht="32.1" hidden="1" customHeight="1" outlineLevel="1" x14ac:dyDescent="0.35">
      <c r="A160" s="1000" t="str">
        <f t="shared" ref="A160:A167" si="790">A159</f>
        <v>ITALY</v>
      </c>
      <c r="B160" s="1003" t="str">
        <f t="shared" ref="B160:B167" si="791">B159</f>
        <v>ADR</v>
      </c>
      <c r="C160" s="275" t="s">
        <v>37</v>
      </c>
      <c r="D160" s="324">
        <f>D159/$B$2</f>
        <v>57095.441651162793</v>
      </c>
      <c r="E160" s="325">
        <f t="shared" ref="E160:F160" si="792">E159/$B$2</f>
        <v>105485.61876744186</v>
      </c>
      <c r="F160" s="326">
        <f t="shared" si="792"/>
        <v>104732.96702325581</v>
      </c>
      <c r="G160" s="333">
        <f t="shared" ref="G160:G164" si="793">F160+E160+D160</f>
        <v>267314.02744186047</v>
      </c>
      <c r="H160" s="327">
        <f>H159/$B$2</f>
        <v>57670.060418604655</v>
      </c>
      <c r="I160" s="325">
        <f t="shared" ref="I160:J160" si="794">I159/$B$2</f>
        <v>133530.77209302326</v>
      </c>
      <c r="J160" s="328">
        <f t="shared" si="794"/>
        <v>95356.306488372094</v>
      </c>
      <c r="K160" s="329">
        <f t="shared" ref="K160:K164" si="795">J160+I160+H160</f>
        <v>286557.13900000002</v>
      </c>
      <c r="L160" s="329">
        <f t="shared" ref="L160:L164" si="796">K160+G160</f>
        <v>553871.16644186049</v>
      </c>
      <c r="M160" s="327">
        <f>M159/$B$2</f>
        <v>66475.772232558142</v>
      </c>
      <c r="N160" s="325">
        <f t="shared" ref="N160:O160" si="797">N159/$B$2</f>
        <v>83348.291279069774</v>
      </c>
      <c r="O160" s="328">
        <f t="shared" si="797"/>
        <v>83470.190604651158</v>
      </c>
      <c r="P160" s="329">
        <f t="shared" ref="P160:P164" si="798">O160+N160+M160</f>
        <v>233294.25411627907</v>
      </c>
      <c r="Q160" s="327">
        <f>Q159/$B$2</f>
        <v>174372.51172093023</v>
      </c>
      <c r="R160" s="325">
        <f t="shared" ref="R160:S160" si="799">R159/$B$2</f>
        <v>94631.300325581396</v>
      </c>
      <c r="S160" s="328">
        <f t="shared" si="799"/>
        <v>42070.348627906977</v>
      </c>
      <c r="T160" s="329">
        <f t="shared" ref="T160:T163" si="800">S160+R160+Q160</f>
        <v>311074.16067441861</v>
      </c>
      <c r="U160" s="329">
        <f t="shared" ref="U160:U164" si="801">T160+P160</f>
        <v>544368.41479069763</v>
      </c>
      <c r="V160" s="645">
        <f t="shared" ref="V160:V164" si="802">U160+L160</f>
        <v>1098239.581232558</v>
      </c>
      <c r="W160" s="329">
        <f t="shared" ref="W160:W164" si="803">D160</f>
        <v>57095.441651162793</v>
      </c>
      <c r="X160" s="329">
        <f t="shared" ref="X160:X164" si="804">D160+E160</f>
        <v>162581.06041860464</v>
      </c>
      <c r="Y160" s="329">
        <f>D160+E160+F160</f>
        <v>267314.02744186047</v>
      </c>
      <c r="Z160" s="329">
        <f t="shared" ref="Z160:Z164" si="805">D160+E160+F160+H160</f>
        <v>324984.08786046511</v>
      </c>
      <c r="AA160" s="329">
        <f t="shared" ref="AA160:AA164" si="806">D160+E160+F160+H160+I160</f>
        <v>458514.85995348834</v>
      </c>
      <c r="AB160" s="329">
        <f t="shared" si="787"/>
        <v>553871.16644186038</v>
      </c>
      <c r="AC160" s="329">
        <f t="shared" ref="AC160:AC164" si="807">D160+E160+F160+H160+I160+J160+M160</f>
        <v>620346.93867441849</v>
      </c>
      <c r="AD160" s="329">
        <f t="shared" ref="AD160:AD164" si="808">D160+E160+F160+H160+I160+J160+M160+N160</f>
        <v>703695.22995348822</v>
      </c>
      <c r="AE160" s="329">
        <f t="shared" si="788"/>
        <v>787165.42055813933</v>
      </c>
      <c r="AF160" s="329">
        <f t="shared" si="789"/>
        <v>961537.93227906956</v>
      </c>
      <c r="AG160" s="329">
        <f t="shared" ref="AG160:AG164" si="809">D160+E160+F160+H160+I160+J160+M160+N160+O160+Q160+R160</f>
        <v>1056169.232604651</v>
      </c>
      <c r="AH160" s="1032">
        <f t="shared" ref="AH160:AH164" si="810">D160+E160+F160+H160+I160+J160+M160+N160+O160+Q160+R160+S160</f>
        <v>1098239.581232558</v>
      </c>
    </row>
    <row r="161" spans="1:34" ht="32.1" hidden="1" customHeight="1" outlineLevel="1" x14ac:dyDescent="0.35">
      <c r="A161" s="1000" t="str">
        <f t="shared" si="790"/>
        <v>ITALY</v>
      </c>
      <c r="B161" s="1003" t="str">
        <f t="shared" si="791"/>
        <v>ADR</v>
      </c>
      <c r="C161" s="322" t="s">
        <v>38</v>
      </c>
      <c r="D161" s="336">
        <v>478947.32957450335</v>
      </c>
      <c r="E161" s="337">
        <v>345767.80325821543</v>
      </c>
      <c r="F161" s="338">
        <v>415595.33725918533</v>
      </c>
      <c r="G161" s="339">
        <f t="shared" si="793"/>
        <v>1240310.470091904</v>
      </c>
      <c r="H161" s="340">
        <v>451011.91083791852</v>
      </c>
      <c r="I161" s="337">
        <v>568695.68811199011</v>
      </c>
      <c r="J161" s="341">
        <v>402437.78909066122</v>
      </c>
      <c r="K161" s="342">
        <f t="shared" si="795"/>
        <v>1422145.3880405698</v>
      </c>
      <c r="L161" s="342">
        <f t="shared" si="796"/>
        <v>2662455.8581324741</v>
      </c>
      <c r="M161" s="340">
        <v>326463.73122714076</v>
      </c>
      <c r="N161" s="337">
        <v>270914.73707452684</v>
      </c>
      <c r="O161" s="341">
        <v>509065.69872435118</v>
      </c>
      <c r="P161" s="342">
        <f t="shared" si="798"/>
        <v>1106444.1670260187</v>
      </c>
      <c r="Q161" s="340">
        <v>511312.48657418089</v>
      </c>
      <c r="R161" s="337">
        <v>525140.3523793912</v>
      </c>
      <c r="S161" s="341">
        <v>271092.67360243551</v>
      </c>
      <c r="T161" s="342">
        <f t="shared" si="800"/>
        <v>1307545.5125560076</v>
      </c>
      <c r="U161" s="342">
        <f t="shared" si="801"/>
        <v>2413989.6795820263</v>
      </c>
      <c r="V161" s="646">
        <f t="shared" si="802"/>
        <v>5076445.5377145</v>
      </c>
      <c r="W161" s="342">
        <f t="shared" si="803"/>
        <v>478947.32957450335</v>
      </c>
      <c r="X161" s="342">
        <f t="shared" si="804"/>
        <v>824715.13283271878</v>
      </c>
      <c r="Y161" s="342">
        <f t="shared" ref="Y161:Y164" si="811">D161+E161+F161</f>
        <v>1240310.470091904</v>
      </c>
      <c r="Z161" s="342">
        <f t="shared" si="805"/>
        <v>1691322.3809298226</v>
      </c>
      <c r="AA161" s="342">
        <f t="shared" si="806"/>
        <v>2260018.0690418128</v>
      </c>
      <c r="AB161" s="342">
        <f t="shared" si="787"/>
        <v>2662455.8581324741</v>
      </c>
      <c r="AC161" s="342">
        <f t="shared" si="807"/>
        <v>2988919.589359615</v>
      </c>
      <c r="AD161" s="342">
        <f t="shared" si="808"/>
        <v>3259834.326434142</v>
      </c>
      <c r="AE161" s="342">
        <f t="shared" si="788"/>
        <v>3768900.0251584933</v>
      </c>
      <c r="AF161" s="342">
        <f t="shared" si="789"/>
        <v>4280212.5117326742</v>
      </c>
      <c r="AG161" s="342">
        <f t="shared" si="809"/>
        <v>4805352.8641120652</v>
      </c>
      <c r="AH161" s="1033">
        <f t="shared" si="810"/>
        <v>5076445.5377145009</v>
      </c>
    </row>
    <row r="162" spans="1:34" ht="32.1" hidden="1" customHeight="1" outlineLevel="1" x14ac:dyDescent="0.35">
      <c r="A162" s="1000" t="str">
        <f t="shared" si="790"/>
        <v>ITALY</v>
      </c>
      <c r="B162" s="1003" t="str">
        <f t="shared" si="791"/>
        <v>ADR</v>
      </c>
      <c r="C162" s="268" t="s">
        <v>39</v>
      </c>
      <c r="D162" s="331">
        <f>D161/$B$2</f>
        <v>111383.0999010473</v>
      </c>
      <c r="E162" s="332">
        <f t="shared" ref="E162:F162" si="812">E161/$B$2</f>
        <v>80411.117036794283</v>
      </c>
      <c r="F162" s="333">
        <f t="shared" si="812"/>
        <v>96650.078432368682</v>
      </c>
      <c r="G162" s="333">
        <f t="shared" si="793"/>
        <v>288444.29537021025</v>
      </c>
      <c r="H162" s="332">
        <f>H161/$B$2</f>
        <v>104886.49089253919</v>
      </c>
      <c r="I162" s="332">
        <f t="shared" ref="I162:J162" si="813">I161/$B$2</f>
        <v>132254.81118883492</v>
      </c>
      <c r="J162" s="334">
        <f t="shared" si="813"/>
        <v>93590.183509456096</v>
      </c>
      <c r="K162" s="335">
        <f t="shared" si="795"/>
        <v>330731.48559083021</v>
      </c>
      <c r="L162" s="335">
        <f t="shared" si="796"/>
        <v>619175.78096104041</v>
      </c>
      <c r="M162" s="332">
        <f>M161/$B$2</f>
        <v>75921.797959800184</v>
      </c>
      <c r="N162" s="332">
        <f t="shared" ref="N162:O162" si="814">N161/$B$2</f>
        <v>63003.42722663415</v>
      </c>
      <c r="O162" s="334">
        <f t="shared" si="814"/>
        <v>118387.37179636075</v>
      </c>
      <c r="P162" s="335">
        <f t="shared" si="798"/>
        <v>257312.5969827951</v>
      </c>
      <c r="Q162" s="332">
        <f>Q161/$B$2</f>
        <v>118909.88059864672</v>
      </c>
      <c r="R162" s="332">
        <f t="shared" ref="R162:S162" si="815">R161/$B$2</f>
        <v>122125.66334404447</v>
      </c>
      <c r="S162" s="334">
        <f t="shared" si="815"/>
        <v>63044.807814519889</v>
      </c>
      <c r="T162" s="335">
        <f t="shared" si="800"/>
        <v>304080.35175721109</v>
      </c>
      <c r="U162" s="335">
        <f t="shared" si="801"/>
        <v>561392.94874000619</v>
      </c>
      <c r="V162" s="647">
        <f t="shared" si="802"/>
        <v>1180568.7297010466</v>
      </c>
      <c r="W162" s="335">
        <f t="shared" si="803"/>
        <v>111383.0999010473</v>
      </c>
      <c r="X162" s="335">
        <f t="shared" si="804"/>
        <v>191794.21693784159</v>
      </c>
      <c r="Y162" s="335">
        <f t="shared" si="811"/>
        <v>288444.29537021025</v>
      </c>
      <c r="Z162" s="335">
        <f t="shared" si="805"/>
        <v>393330.78626274946</v>
      </c>
      <c r="AA162" s="335">
        <f t="shared" si="806"/>
        <v>525585.59745158441</v>
      </c>
      <c r="AB162" s="335">
        <f t="shared" si="787"/>
        <v>619175.78096104052</v>
      </c>
      <c r="AC162" s="335">
        <f t="shared" si="807"/>
        <v>695097.57892084075</v>
      </c>
      <c r="AD162" s="335">
        <f t="shared" si="808"/>
        <v>758101.00614747487</v>
      </c>
      <c r="AE162" s="335">
        <f t="shared" si="788"/>
        <v>876488.37794383557</v>
      </c>
      <c r="AF162" s="335">
        <f t="shared" si="789"/>
        <v>995398.25854248228</v>
      </c>
      <c r="AG162" s="335">
        <f t="shared" si="809"/>
        <v>1117523.9218865267</v>
      </c>
      <c r="AH162" s="1034">
        <f t="shared" si="810"/>
        <v>1180568.7297010466</v>
      </c>
    </row>
    <row r="163" spans="1:34" ht="32.1" hidden="1" customHeight="1" outlineLevel="1" x14ac:dyDescent="0.35">
      <c r="A163" s="1000" t="str">
        <f t="shared" si="790"/>
        <v>ITALY</v>
      </c>
      <c r="B163" s="1003" t="str">
        <f t="shared" si="791"/>
        <v>ADR</v>
      </c>
      <c r="C163" s="323" t="s">
        <v>40</v>
      </c>
      <c r="D163" s="357">
        <f>'JANUARY ''25 PLN'!I23</f>
        <v>317165.41119999997</v>
      </c>
      <c r="E163" s="358">
        <f>'FEBRUARY ''25 PLN'!P23</f>
        <v>201730.53959999999</v>
      </c>
      <c r="F163" s="359">
        <f>'MARCH ''25 PLN'!Q23</f>
        <v>297399.6005</v>
      </c>
      <c r="G163" s="360">
        <f t="shared" si="793"/>
        <v>816295.55129999993</v>
      </c>
      <c r="H163" s="361">
        <f>'APRIL ''25 PLN'!P23</f>
        <v>250000</v>
      </c>
      <c r="I163" s="358">
        <f>'MAY ''25 PLN'!P23</f>
        <v>400000</v>
      </c>
      <c r="J163" s="362">
        <f>'JUNE ''25 PLN'!Q23</f>
        <v>402437.78909066122</v>
      </c>
      <c r="K163" s="363">
        <f t="shared" si="795"/>
        <v>1052437.7890906613</v>
      </c>
      <c r="L163" s="363">
        <f t="shared" si="796"/>
        <v>1868733.3403906613</v>
      </c>
      <c r="M163" s="361">
        <f>'JULY ''25 PLN'!P23</f>
        <v>0</v>
      </c>
      <c r="N163" s="358">
        <f>'AUGUST ''25 PLN'!P23</f>
        <v>0</v>
      </c>
      <c r="O163" s="362">
        <f>'SEPTEMBER ''25 PLN'!P23</f>
        <v>0</v>
      </c>
      <c r="P163" s="363">
        <f t="shared" si="798"/>
        <v>0</v>
      </c>
      <c r="Q163" s="361">
        <f>'OCTOBER ''25 PLN'!P23</f>
        <v>0</v>
      </c>
      <c r="R163" s="358">
        <f>'NOVEMBER ''25 PLN'!P23</f>
        <v>0</v>
      </c>
      <c r="S163" s="362">
        <f>'DECEMBER ''25 PLN'!P23</f>
        <v>0</v>
      </c>
      <c r="T163" s="363">
        <f t="shared" si="800"/>
        <v>0</v>
      </c>
      <c r="U163" s="363">
        <f t="shared" si="801"/>
        <v>0</v>
      </c>
      <c r="V163" s="648">
        <f t="shared" si="802"/>
        <v>1868733.3403906613</v>
      </c>
      <c r="W163" s="363">
        <f t="shared" si="803"/>
        <v>317165.41119999997</v>
      </c>
      <c r="X163" s="363">
        <f t="shared" si="804"/>
        <v>518895.95079999999</v>
      </c>
      <c r="Y163" s="363">
        <f t="shared" si="811"/>
        <v>816295.55129999993</v>
      </c>
      <c r="Z163" s="363">
        <f t="shared" si="805"/>
        <v>1066295.5512999999</v>
      </c>
      <c r="AA163" s="363">
        <f t="shared" si="806"/>
        <v>1466295.5512999999</v>
      </c>
      <c r="AB163" s="363">
        <f t="shared" si="787"/>
        <v>1868733.3403906613</v>
      </c>
      <c r="AC163" s="363">
        <f t="shared" si="807"/>
        <v>1868733.3403906613</v>
      </c>
      <c r="AD163" s="363">
        <f t="shared" si="808"/>
        <v>1868733.3403906613</v>
      </c>
      <c r="AE163" s="363">
        <f t="shared" si="788"/>
        <v>1868733.3403906613</v>
      </c>
      <c r="AF163" s="363">
        <f t="shared" si="789"/>
        <v>1868733.3403906613</v>
      </c>
      <c r="AG163" s="363">
        <f t="shared" si="809"/>
        <v>1868733.3403906613</v>
      </c>
      <c r="AH163" s="1035">
        <f t="shared" si="810"/>
        <v>1868733.3403906613</v>
      </c>
    </row>
    <row r="164" spans="1:34" ht="32.1" hidden="1" customHeight="1" outlineLevel="1" x14ac:dyDescent="0.35">
      <c r="A164" s="1000" t="str">
        <f t="shared" si="790"/>
        <v>ITALY</v>
      </c>
      <c r="B164" s="1003" t="str">
        <f t="shared" si="791"/>
        <v>ADR</v>
      </c>
      <c r="C164" s="268" t="s">
        <v>41</v>
      </c>
      <c r="D164" s="331">
        <f>D163/$B$2</f>
        <v>73759.397953488369</v>
      </c>
      <c r="E164" s="817">
        <f t="shared" ref="E164:F164" si="816">E163/$B$2</f>
        <v>46914.078976744182</v>
      </c>
      <c r="F164" s="818">
        <f t="shared" si="816"/>
        <v>69162.697790697683</v>
      </c>
      <c r="G164" s="333">
        <f t="shared" si="793"/>
        <v>189836.17472093023</v>
      </c>
      <c r="H164" s="332">
        <f>H163/$B$2</f>
        <v>58139.534883720931</v>
      </c>
      <c r="I164" s="817">
        <f t="shared" ref="I164:J164" si="817">I163/$B$2</f>
        <v>93023.255813953496</v>
      </c>
      <c r="J164" s="817">
        <f t="shared" si="817"/>
        <v>93590.183509456096</v>
      </c>
      <c r="K164" s="335">
        <f t="shared" si="795"/>
        <v>244752.97420713049</v>
      </c>
      <c r="L164" s="335">
        <f t="shared" si="796"/>
        <v>434589.14892806072</v>
      </c>
      <c r="M164" s="817">
        <f>M163/$B$2</f>
        <v>0</v>
      </c>
      <c r="N164" s="817">
        <f t="shared" ref="N164:O164" si="818">N163/$B$2</f>
        <v>0</v>
      </c>
      <c r="O164" s="817">
        <f t="shared" si="818"/>
        <v>0</v>
      </c>
      <c r="P164" s="335">
        <f t="shared" si="798"/>
        <v>0</v>
      </c>
      <c r="Q164" s="817">
        <f>Q163/$B$2</f>
        <v>0</v>
      </c>
      <c r="R164" s="817">
        <f t="shared" ref="R164:S164" si="819">R163/$B$2</f>
        <v>0</v>
      </c>
      <c r="S164" s="817">
        <f t="shared" si="819"/>
        <v>0</v>
      </c>
      <c r="T164" s="335">
        <f>S164+R164+Q164</f>
        <v>0</v>
      </c>
      <c r="U164" s="335">
        <f t="shared" si="801"/>
        <v>0</v>
      </c>
      <c r="V164" s="822">
        <f t="shared" si="802"/>
        <v>434589.14892806072</v>
      </c>
      <c r="W164" s="335">
        <f t="shared" si="803"/>
        <v>73759.397953488369</v>
      </c>
      <c r="X164" s="335">
        <f t="shared" si="804"/>
        <v>120673.47693023254</v>
      </c>
      <c r="Y164" s="335">
        <f t="shared" si="811"/>
        <v>189836.17472093023</v>
      </c>
      <c r="Z164" s="335">
        <f t="shared" si="805"/>
        <v>247975.70960465114</v>
      </c>
      <c r="AA164" s="335">
        <f t="shared" si="806"/>
        <v>340998.96541860467</v>
      </c>
      <c r="AB164" s="335">
        <f t="shared" si="787"/>
        <v>434589.14892806078</v>
      </c>
      <c r="AC164" s="335">
        <f t="shared" si="807"/>
        <v>434589.14892806078</v>
      </c>
      <c r="AD164" s="335">
        <f t="shared" si="808"/>
        <v>434589.14892806078</v>
      </c>
      <c r="AE164" s="335">
        <f t="shared" si="788"/>
        <v>434589.14892806078</v>
      </c>
      <c r="AF164" s="335">
        <f t="shared" si="789"/>
        <v>434589.14892806078</v>
      </c>
      <c r="AG164" s="335">
        <f t="shared" si="809"/>
        <v>434589.14892806078</v>
      </c>
      <c r="AH164" s="1034">
        <f t="shared" si="810"/>
        <v>434589.14892806078</v>
      </c>
    </row>
    <row r="165" spans="1:34" ht="32.1" hidden="1" customHeight="1" outlineLevel="1" x14ac:dyDescent="0.35">
      <c r="A165" s="1000" t="str">
        <f t="shared" si="790"/>
        <v>ITALY</v>
      </c>
      <c r="B165" s="1003" t="str">
        <f t="shared" si="791"/>
        <v>ADR</v>
      </c>
      <c r="C165" s="321" t="s">
        <v>42</v>
      </c>
      <c r="D165" s="417">
        <f>D163-D161</f>
        <v>-161781.91837450338</v>
      </c>
      <c r="E165" s="418">
        <f t="shared" ref="E165:G165" si="820">E163-E161</f>
        <v>-144037.26365821544</v>
      </c>
      <c r="F165" s="419">
        <f t="shared" si="820"/>
        <v>-118195.73675918533</v>
      </c>
      <c r="G165" s="420">
        <f t="shared" si="820"/>
        <v>-424014.91879190411</v>
      </c>
      <c r="H165" s="421">
        <f>H163-H161</f>
        <v>-201011.91083791852</v>
      </c>
      <c r="I165" s="418">
        <f t="shared" ref="I165:V165" si="821">I163-I161</f>
        <v>-168695.68811199011</v>
      </c>
      <c r="J165" s="422">
        <f t="shared" si="821"/>
        <v>0</v>
      </c>
      <c r="K165" s="423">
        <f t="shared" si="821"/>
        <v>-369707.59894990851</v>
      </c>
      <c r="L165" s="423">
        <f t="shared" si="821"/>
        <v>-793722.51774181286</v>
      </c>
      <c r="M165" s="421">
        <f t="shared" si="821"/>
        <v>-326463.73122714076</v>
      </c>
      <c r="N165" s="418">
        <f t="shared" si="821"/>
        <v>-270914.73707452684</v>
      </c>
      <c r="O165" s="422">
        <f t="shared" si="821"/>
        <v>-509065.69872435118</v>
      </c>
      <c r="P165" s="423">
        <f t="shared" si="821"/>
        <v>-1106444.1670260187</v>
      </c>
      <c r="Q165" s="421">
        <f t="shared" si="821"/>
        <v>-511312.48657418089</v>
      </c>
      <c r="R165" s="418">
        <f t="shared" si="821"/>
        <v>-525140.3523793912</v>
      </c>
      <c r="S165" s="422">
        <f t="shared" si="821"/>
        <v>-271092.67360243551</v>
      </c>
      <c r="T165" s="423">
        <f t="shared" si="821"/>
        <v>-1307545.5125560076</v>
      </c>
      <c r="U165" s="423">
        <f t="shared" si="821"/>
        <v>-2413989.6795820263</v>
      </c>
      <c r="V165" s="649">
        <f t="shared" si="821"/>
        <v>-3207712.1973238387</v>
      </c>
      <c r="W165" s="423">
        <f t="shared" ref="W165:AH165" si="822">W163-W161</f>
        <v>-161781.91837450338</v>
      </c>
      <c r="X165" s="423">
        <f t="shared" si="822"/>
        <v>-305819.18203271879</v>
      </c>
      <c r="Y165" s="423">
        <f t="shared" si="822"/>
        <v>-424014.91879190411</v>
      </c>
      <c r="Z165" s="423">
        <f t="shared" si="822"/>
        <v>-625026.82962982263</v>
      </c>
      <c r="AA165" s="423">
        <f t="shared" si="822"/>
        <v>-793722.51774181286</v>
      </c>
      <c r="AB165" s="423">
        <f t="shared" si="822"/>
        <v>-793722.51774181286</v>
      </c>
      <c r="AC165" s="423">
        <f t="shared" si="822"/>
        <v>-1120186.2489689537</v>
      </c>
      <c r="AD165" s="423">
        <f t="shared" si="822"/>
        <v>-1391100.9860434807</v>
      </c>
      <c r="AE165" s="423">
        <f t="shared" si="822"/>
        <v>-1900166.684767832</v>
      </c>
      <c r="AF165" s="423">
        <f t="shared" si="822"/>
        <v>-2411479.1713420129</v>
      </c>
      <c r="AG165" s="423">
        <f t="shared" si="822"/>
        <v>-2936619.5237214039</v>
      </c>
      <c r="AH165" s="512">
        <f t="shared" si="822"/>
        <v>-3207712.1973238396</v>
      </c>
    </row>
    <row r="166" spans="1:34" ht="32.1" hidden="1" customHeight="1" outlineLevel="1" x14ac:dyDescent="0.35">
      <c r="A166" s="1000" t="str">
        <f t="shared" si="790"/>
        <v>ITALY</v>
      </c>
      <c r="B166" s="1003" t="str">
        <f t="shared" si="791"/>
        <v>ADR</v>
      </c>
      <c r="C166" s="321" t="s">
        <v>43</v>
      </c>
      <c r="D166" s="424">
        <f>D163/D161-1</f>
        <v>-0.33778645037697652</v>
      </c>
      <c r="E166" s="425">
        <f t="shared" ref="E166:F166" si="823">E163/E161-1</f>
        <v>-0.41657222650846426</v>
      </c>
      <c r="F166" s="426">
        <f t="shared" si="823"/>
        <v>-0.28440101743844337</v>
      </c>
      <c r="G166" s="427">
        <f>G163/G161-1</f>
        <v>-0.34186192007271021</v>
      </c>
      <c r="H166" s="428">
        <f>H163/H161-1</f>
        <v>-0.44569091415893169</v>
      </c>
      <c r="I166" s="425">
        <f t="shared" ref="I166:V166" si="824">I163/I161-1</f>
        <v>-0.29663613007519374</v>
      </c>
      <c r="J166" s="429">
        <f t="shared" si="824"/>
        <v>0</v>
      </c>
      <c r="K166" s="430">
        <f t="shared" si="824"/>
        <v>-0.2599646998534314</v>
      </c>
      <c r="L166" s="430">
        <f t="shared" si="824"/>
        <v>-0.29811668626068921</v>
      </c>
      <c r="M166" s="428">
        <f t="shared" si="824"/>
        <v>-1</v>
      </c>
      <c r="N166" s="425">
        <f t="shared" si="824"/>
        <v>-1</v>
      </c>
      <c r="O166" s="429">
        <f t="shared" si="824"/>
        <v>-1</v>
      </c>
      <c r="P166" s="430">
        <f t="shared" si="824"/>
        <v>-1</v>
      </c>
      <c r="Q166" s="428">
        <f t="shared" si="824"/>
        <v>-1</v>
      </c>
      <c r="R166" s="425">
        <f t="shared" si="824"/>
        <v>-1</v>
      </c>
      <c r="S166" s="429">
        <f t="shared" si="824"/>
        <v>-1</v>
      </c>
      <c r="T166" s="430">
        <f t="shared" si="824"/>
        <v>-1</v>
      </c>
      <c r="U166" s="430">
        <f t="shared" si="824"/>
        <v>-1</v>
      </c>
      <c r="V166" s="650">
        <f t="shared" si="824"/>
        <v>-0.63188153472596964</v>
      </c>
      <c r="W166" s="430">
        <f t="shared" ref="W166:AH166" si="825">W163/W161-1</f>
        <v>-0.33778645037697652</v>
      </c>
      <c r="X166" s="430">
        <f t="shared" si="825"/>
        <v>-0.37081795865961109</v>
      </c>
      <c r="Y166" s="430">
        <f t="shared" si="825"/>
        <v>-0.34186192007271021</v>
      </c>
      <c r="Z166" s="430">
        <f t="shared" si="825"/>
        <v>-0.36954919811692399</v>
      </c>
      <c r="AA166" s="430">
        <f t="shared" si="825"/>
        <v>-0.35120184595618298</v>
      </c>
      <c r="AB166" s="430">
        <f t="shared" si="825"/>
        <v>-0.29811668626068921</v>
      </c>
      <c r="AC166" s="430">
        <f t="shared" si="825"/>
        <v>-0.3747796538109468</v>
      </c>
      <c r="AD166" s="430">
        <f t="shared" si="825"/>
        <v>-0.42673978084192221</v>
      </c>
      <c r="AE166" s="430">
        <f t="shared" si="825"/>
        <v>-0.50417009527545753</v>
      </c>
      <c r="AF166" s="430">
        <f t="shared" si="825"/>
        <v>-0.56340173875287825</v>
      </c>
      <c r="AG166" s="430">
        <f t="shared" si="825"/>
        <v>-0.61111423172542256</v>
      </c>
      <c r="AH166" s="1036">
        <f t="shared" si="825"/>
        <v>-0.63188153472596975</v>
      </c>
    </row>
    <row r="167" spans="1:34" ht="32.1" hidden="1" customHeight="1" outlineLevel="1" thickBot="1" x14ac:dyDescent="0.35">
      <c r="A167" s="1001" t="str">
        <f t="shared" si="790"/>
        <v>ITALY</v>
      </c>
      <c r="B167" s="1004" t="str">
        <f t="shared" si="791"/>
        <v>ADR</v>
      </c>
      <c r="C167" s="261" t="s">
        <v>44</v>
      </c>
      <c r="D167" s="70">
        <f>D163/D159-1</f>
        <v>0.29186141345814764</v>
      </c>
      <c r="E167" s="80">
        <f t="shared" ref="E167:G167" si="826">E163/E159-1</f>
        <v>-0.55525616169372838</v>
      </c>
      <c r="F167" s="79">
        <f t="shared" si="826"/>
        <v>-0.33962820154478968</v>
      </c>
      <c r="G167" s="79">
        <f t="shared" si="826"/>
        <v>-0.28983833531811687</v>
      </c>
      <c r="H167" s="80">
        <f>H163/H159-1</f>
        <v>8.1406966059780483E-3</v>
      </c>
      <c r="I167" s="80">
        <f t="shared" ref="I167:V167" si="827">I163/I159-1</f>
        <v>-0.30335716362705134</v>
      </c>
      <c r="J167" s="82">
        <f t="shared" si="827"/>
        <v>-1.8521302302447751E-2</v>
      </c>
      <c r="K167" s="69">
        <f t="shared" si="827"/>
        <v>-0.1458842202946109</v>
      </c>
      <c r="L167" s="69">
        <f t="shared" si="827"/>
        <v>-0.21536058336468877</v>
      </c>
      <c r="M167" s="80">
        <f t="shared" si="827"/>
        <v>-1</v>
      </c>
      <c r="N167" s="80">
        <f t="shared" si="827"/>
        <v>-1</v>
      </c>
      <c r="O167" s="82">
        <f t="shared" si="827"/>
        <v>-1</v>
      </c>
      <c r="P167" s="69">
        <f t="shared" si="827"/>
        <v>-1</v>
      </c>
      <c r="Q167" s="80">
        <f t="shared" si="827"/>
        <v>-1</v>
      </c>
      <c r="R167" s="80">
        <f t="shared" si="827"/>
        <v>-1</v>
      </c>
      <c r="S167" s="82">
        <f t="shared" si="827"/>
        <v>-1</v>
      </c>
      <c r="T167" s="69">
        <f t="shared" si="827"/>
        <v>-1</v>
      </c>
      <c r="U167" s="69">
        <f t="shared" si="827"/>
        <v>-1</v>
      </c>
      <c r="V167" s="651">
        <f t="shared" si="827"/>
        <v>-0.6042856619315069</v>
      </c>
      <c r="W167" s="69">
        <f t="shared" ref="W167:AH167" si="828">W163/W159-1</f>
        <v>0.29186141345814764</v>
      </c>
      <c r="X167" s="69">
        <f t="shared" si="828"/>
        <v>-0.25776424006874354</v>
      </c>
      <c r="Y167" s="69">
        <f t="shared" si="828"/>
        <v>-0.28983833531811687</v>
      </c>
      <c r="Z167" s="69">
        <f t="shared" si="828"/>
        <v>-0.2369604578574882</v>
      </c>
      <c r="AA167" s="69">
        <f t="shared" si="828"/>
        <v>-0.25629680692748869</v>
      </c>
      <c r="AB167" s="69">
        <f t="shared" si="828"/>
        <v>-0.21536058336468877</v>
      </c>
      <c r="AC167" s="69">
        <f t="shared" si="828"/>
        <v>-0.29944177711796605</v>
      </c>
      <c r="AD167" s="69">
        <f t="shared" si="828"/>
        <v>-0.38241850956303125</v>
      </c>
      <c r="AE167" s="69">
        <f t="shared" si="828"/>
        <v>-0.44790619915707752</v>
      </c>
      <c r="AF167" s="69">
        <f t="shared" si="828"/>
        <v>-0.54802703633544347</v>
      </c>
      <c r="AG167" s="69">
        <f t="shared" si="828"/>
        <v>-0.58852318784527813</v>
      </c>
      <c r="AH167" s="651">
        <f t="shared" si="828"/>
        <v>-0.6042856619315069</v>
      </c>
    </row>
    <row r="168" spans="1:34" s="247" customFormat="1" ht="32.1" hidden="1" customHeight="1" outlineLevel="1" x14ac:dyDescent="0.35">
      <c r="A168" s="999" t="s">
        <v>67</v>
      </c>
      <c r="B168" s="1005" t="s">
        <v>68</v>
      </c>
      <c r="C168" s="259" t="s">
        <v>36</v>
      </c>
      <c r="D168" s="485">
        <v>0</v>
      </c>
      <c r="E168" s="486">
        <v>0</v>
      </c>
      <c r="F168" s="487">
        <v>0</v>
      </c>
      <c r="G168" s="488">
        <f>F168+E168+D168</f>
        <v>0</v>
      </c>
      <c r="H168" s="489">
        <v>0</v>
      </c>
      <c r="I168" s="486">
        <v>0</v>
      </c>
      <c r="J168" s="490">
        <v>0</v>
      </c>
      <c r="K168" s="491">
        <f>J168+I168+H168</f>
        <v>0</v>
      </c>
      <c r="L168" s="491">
        <f>K168+G168</f>
        <v>0</v>
      </c>
      <c r="M168" s="489">
        <v>0</v>
      </c>
      <c r="N168" s="486">
        <v>0</v>
      </c>
      <c r="O168" s="490">
        <v>0</v>
      </c>
      <c r="P168" s="491">
        <f>O168+N168+M168</f>
        <v>0</v>
      </c>
      <c r="Q168" s="489">
        <v>0</v>
      </c>
      <c r="R168" s="486">
        <v>0</v>
      </c>
      <c r="S168" s="490">
        <v>0</v>
      </c>
      <c r="T168" s="491">
        <f>S168+R168+Q168</f>
        <v>0</v>
      </c>
      <c r="U168" s="492">
        <f>T168+P168</f>
        <v>0</v>
      </c>
      <c r="V168" s="657">
        <f>U168+L168</f>
        <v>0</v>
      </c>
      <c r="W168" s="403">
        <f>D168</f>
        <v>0</v>
      </c>
      <c r="X168" s="403">
        <f>D168+E168</f>
        <v>0</v>
      </c>
      <c r="Y168" s="403">
        <f>D168+E168+F168</f>
        <v>0</v>
      </c>
      <c r="Z168" s="403">
        <f>D168+E168+F168+H168</f>
        <v>0</v>
      </c>
      <c r="AA168" s="403">
        <f>D168+E168+F168+H168+I168</f>
        <v>0</v>
      </c>
      <c r="AB168" s="403">
        <f t="shared" ref="AB168:AB173" si="829">D168+E168+F168+H168+I168+J168</f>
        <v>0</v>
      </c>
      <c r="AC168" s="403">
        <f>D168+E168+F168+H168+I168+J168+M168</f>
        <v>0</v>
      </c>
      <c r="AD168" s="403">
        <f>D168+E168+F168+H168+I168+J168+M168+N168</f>
        <v>0</v>
      </c>
      <c r="AE168" s="403">
        <f t="shared" ref="AE168:AE173" si="830">D168+E168+F168+H168+I168+J168+M168+N168+O168</f>
        <v>0</v>
      </c>
      <c r="AF168" s="403">
        <f t="shared" ref="AF168:AF173" si="831">D168+E168+F168+H168+I168+J168+M168+N168+O168+Q168</f>
        <v>0</v>
      </c>
      <c r="AG168" s="403">
        <f>D168+E168+F168+H168+I168+J168+M168+N168+O168+Q168+R168</f>
        <v>0</v>
      </c>
      <c r="AH168" s="1031">
        <f>D168+E168+F168+H168+I168+J168+M168+N168+O168+Q168+R168+S168</f>
        <v>0</v>
      </c>
    </row>
    <row r="169" spans="1:34" ht="32.1" hidden="1" customHeight="1" outlineLevel="1" x14ac:dyDescent="0.35">
      <c r="A169" s="1000" t="str">
        <f t="shared" ref="A169:A176" si="832">A168</f>
        <v xml:space="preserve">ITALY </v>
      </c>
      <c r="B169" s="988" t="str">
        <f t="shared" ref="B169:B176" si="833">B168</f>
        <v xml:space="preserve">LOYDS/ RINASCENTE </v>
      </c>
      <c r="C169" s="275" t="s">
        <v>37</v>
      </c>
      <c r="D169" s="324">
        <f>D168/$B$2</f>
        <v>0</v>
      </c>
      <c r="E169" s="325">
        <f t="shared" ref="E169:F169" si="834">E168/$B$2</f>
        <v>0</v>
      </c>
      <c r="F169" s="326">
        <f t="shared" si="834"/>
        <v>0</v>
      </c>
      <c r="G169" s="333">
        <f t="shared" ref="G169:G173" si="835">F169+E169+D169</f>
        <v>0</v>
      </c>
      <c r="H169" s="327">
        <f>H168/$B$2</f>
        <v>0</v>
      </c>
      <c r="I169" s="325">
        <f t="shared" ref="I169:J169" si="836">I168/$B$2</f>
        <v>0</v>
      </c>
      <c r="J169" s="328">
        <f t="shared" si="836"/>
        <v>0</v>
      </c>
      <c r="K169" s="329">
        <f t="shared" ref="K169:K173" si="837">J169+I169+H169</f>
        <v>0</v>
      </c>
      <c r="L169" s="329">
        <f t="shared" ref="L169:L173" si="838">K169+G169</f>
        <v>0</v>
      </c>
      <c r="M169" s="327">
        <f>M168/$B$2</f>
        <v>0</v>
      </c>
      <c r="N169" s="325">
        <f t="shared" ref="N169:O169" si="839">N168/$B$2</f>
        <v>0</v>
      </c>
      <c r="O169" s="328">
        <f t="shared" si="839"/>
        <v>0</v>
      </c>
      <c r="P169" s="329">
        <f t="shared" ref="P169:P173" si="840">O169+N169+M169</f>
        <v>0</v>
      </c>
      <c r="Q169" s="327">
        <f>Q168/$B$2</f>
        <v>0</v>
      </c>
      <c r="R169" s="325">
        <f t="shared" ref="R169:S169" si="841">R168/$B$2</f>
        <v>0</v>
      </c>
      <c r="S169" s="328">
        <f t="shared" si="841"/>
        <v>0</v>
      </c>
      <c r="T169" s="329">
        <f t="shared" ref="T169:T172" si="842">S169+R169+Q169</f>
        <v>0</v>
      </c>
      <c r="U169" s="329">
        <f t="shared" ref="U169:U173" si="843">T169+P169</f>
        <v>0</v>
      </c>
      <c r="V169" s="645">
        <f t="shared" ref="V169:V173" si="844">U169+L169</f>
        <v>0</v>
      </c>
      <c r="W169" s="329">
        <f t="shared" ref="W169:W173" si="845">D169</f>
        <v>0</v>
      </c>
      <c r="X169" s="329">
        <f t="shared" ref="X169:X173" si="846">D169+E169</f>
        <v>0</v>
      </c>
      <c r="Y169" s="329">
        <f>D169+E169+F169</f>
        <v>0</v>
      </c>
      <c r="Z169" s="329">
        <f t="shared" ref="Z169:Z173" si="847">D169+E169+F169+H169</f>
        <v>0</v>
      </c>
      <c r="AA169" s="329">
        <f t="shared" ref="AA169:AA173" si="848">D169+E169+F169+H169+I169</f>
        <v>0</v>
      </c>
      <c r="AB169" s="329">
        <f t="shared" si="829"/>
        <v>0</v>
      </c>
      <c r="AC169" s="329">
        <f t="shared" ref="AC169:AC173" si="849">D169+E169+F169+H169+I169+J169+M169</f>
        <v>0</v>
      </c>
      <c r="AD169" s="329">
        <f t="shared" ref="AD169:AD173" si="850">D169+E169+F169+H169+I169+J169+M169+N169</f>
        <v>0</v>
      </c>
      <c r="AE169" s="329">
        <f t="shared" si="830"/>
        <v>0</v>
      </c>
      <c r="AF169" s="329">
        <f t="shared" si="831"/>
        <v>0</v>
      </c>
      <c r="AG169" s="329">
        <f t="shared" ref="AG169:AG173" si="851">D169+E169+F169+H169+I169+J169+M169+N169+O169+Q169+R169</f>
        <v>0</v>
      </c>
      <c r="AH169" s="1032">
        <f t="shared" ref="AH169:AH173" si="852">D169+E169+F169+H169+I169+J169+M169+N169+O169+Q169+R169+S169</f>
        <v>0</v>
      </c>
    </row>
    <row r="170" spans="1:34" ht="32.1" hidden="1" customHeight="1" outlineLevel="1" x14ac:dyDescent="0.35">
      <c r="A170" s="1000" t="str">
        <f t="shared" si="832"/>
        <v xml:space="preserve">ITALY </v>
      </c>
      <c r="B170" s="988" t="str">
        <f t="shared" si="833"/>
        <v xml:space="preserve">LOYDS/ RINASCENTE </v>
      </c>
      <c r="C170" s="322" t="s">
        <v>38</v>
      </c>
      <c r="D170" s="336">
        <v>0</v>
      </c>
      <c r="E170" s="337">
        <v>0</v>
      </c>
      <c r="F170" s="338">
        <v>0</v>
      </c>
      <c r="G170" s="339">
        <f t="shared" si="835"/>
        <v>0</v>
      </c>
      <c r="H170" s="340">
        <v>0</v>
      </c>
      <c r="I170" s="337">
        <v>0</v>
      </c>
      <c r="J170" s="341">
        <v>0</v>
      </c>
      <c r="K170" s="342">
        <f t="shared" si="837"/>
        <v>0</v>
      </c>
      <c r="L170" s="342">
        <f t="shared" si="838"/>
        <v>0</v>
      </c>
      <c r="M170" s="340">
        <v>0</v>
      </c>
      <c r="N170" s="337">
        <v>0</v>
      </c>
      <c r="O170" s="341">
        <v>0</v>
      </c>
      <c r="P170" s="342">
        <f t="shared" si="840"/>
        <v>0</v>
      </c>
      <c r="Q170" s="340">
        <v>0</v>
      </c>
      <c r="R170" s="337">
        <v>0</v>
      </c>
      <c r="S170" s="341">
        <v>0</v>
      </c>
      <c r="T170" s="342">
        <f t="shared" si="842"/>
        <v>0</v>
      </c>
      <c r="U170" s="342">
        <f t="shared" si="843"/>
        <v>0</v>
      </c>
      <c r="V170" s="646">
        <f t="shared" si="844"/>
        <v>0</v>
      </c>
      <c r="W170" s="342">
        <f t="shared" si="845"/>
        <v>0</v>
      </c>
      <c r="X170" s="342">
        <f t="shared" si="846"/>
        <v>0</v>
      </c>
      <c r="Y170" s="342">
        <f t="shared" ref="Y170:Y173" si="853">D170+E170+F170</f>
        <v>0</v>
      </c>
      <c r="Z170" s="342">
        <f t="shared" si="847"/>
        <v>0</v>
      </c>
      <c r="AA170" s="342">
        <f t="shared" si="848"/>
        <v>0</v>
      </c>
      <c r="AB170" s="342">
        <f t="shared" si="829"/>
        <v>0</v>
      </c>
      <c r="AC170" s="342">
        <f t="shared" si="849"/>
        <v>0</v>
      </c>
      <c r="AD170" s="342">
        <f t="shared" si="850"/>
        <v>0</v>
      </c>
      <c r="AE170" s="342">
        <f t="shared" si="830"/>
        <v>0</v>
      </c>
      <c r="AF170" s="342">
        <f t="shared" si="831"/>
        <v>0</v>
      </c>
      <c r="AG170" s="342">
        <f t="shared" si="851"/>
        <v>0</v>
      </c>
      <c r="AH170" s="1033">
        <f t="shared" si="852"/>
        <v>0</v>
      </c>
    </row>
    <row r="171" spans="1:34" ht="32.1" hidden="1" customHeight="1" outlineLevel="1" x14ac:dyDescent="0.35">
      <c r="A171" s="1000" t="str">
        <f t="shared" si="832"/>
        <v xml:space="preserve">ITALY </v>
      </c>
      <c r="B171" s="988" t="str">
        <f t="shared" si="833"/>
        <v xml:space="preserve">LOYDS/ RINASCENTE </v>
      </c>
      <c r="C171" s="268" t="s">
        <v>39</v>
      </c>
      <c r="D171" s="331">
        <f>D170/$B$2</f>
        <v>0</v>
      </c>
      <c r="E171" s="332">
        <f t="shared" ref="E171:F171" si="854">E170/$B$2</f>
        <v>0</v>
      </c>
      <c r="F171" s="333">
        <f t="shared" si="854"/>
        <v>0</v>
      </c>
      <c r="G171" s="333">
        <f t="shared" si="835"/>
        <v>0</v>
      </c>
      <c r="H171" s="332">
        <f>H170/$B$2</f>
        <v>0</v>
      </c>
      <c r="I171" s="332">
        <f t="shared" ref="I171:J171" si="855">I170/$B$2</f>
        <v>0</v>
      </c>
      <c r="J171" s="334">
        <f t="shared" si="855"/>
        <v>0</v>
      </c>
      <c r="K171" s="335">
        <f t="shared" si="837"/>
        <v>0</v>
      </c>
      <c r="L171" s="335">
        <f t="shared" si="838"/>
        <v>0</v>
      </c>
      <c r="M171" s="332">
        <f>M170/$B$2</f>
        <v>0</v>
      </c>
      <c r="N171" s="332">
        <f t="shared" ref="N171:O171" si="856">N170/$B$2</f>
        <v>0</v>
      </c>
      <c r="O171" s="334">
        <f t="shared" si="856"/>
        <v>0</v>
      </c>
      <c r="P171" s="335">
        <f t="shared" si="840"/>
        <v>0</v>
      </c>
      <c r="Q171" s="332">
        <f>Q170/$B$2</f>
        <v>0</v>
      </c>
      <c r="R171" s="332">
        <f t="shared" ref="R171:S171" si="857">R170/$B$2</f>
        <v>0</v>
      </c>
      <c r="S171" s="334">
        <f t="shared" si="857"/>
        <v>0</v>
      </c>
      <c r="T171" s="335">
        <f t="shared" si="842"/>
        <v>0</v>
      </c>
      <c r="U171" s="335">
        <f t="shared" si="843"/>
        <v>0</v>
      </c>
      <c r="V171" s="647">
        <f t="shared" si="844"/>
        <v>0</v>
      </c>
      <c r="W171" s="335">
        <f t="shared" si="845"/>
        <v>0</v>
      </c>
      <c r="X171" s="335">
        <f t="shared" si="846"/>
        <v>0</v>
      </c>
      <c r="Y171" s="335">
        <f t="shared" si="853"/>
        <v>0</v>
      </c>
      <c r="Z171" s="335">
        <f t="shared" si="847"/>
        <v>0</v>
      </c>
      <c r="AA171" s="335">
        <f t="shared" si="848"/>
        <v>0</v>
      </c>
      <c r="AB171" s="335">
        <f t="shared" si="829"/>
        <v>0</v>
      </c>
      <c r="AC171" s="335">
        <f t="shared" si="849"/>
        <v>0</v>
      </c>
      <c r="AD171" s="335">
        <f t="shared" si="850"/>
        <v>0</v>
      </c>
      <c r="AE171" s="335">
        <f t="shared" si="830"/>
        <v>0</v>
      </c>
      <c r="AF171" s="335">
        <f t="shared" si="831"/>
        <v>0</v>
      </c>
      <c r="AG171" s="335">
        <f t="shared" si="851"/>
        <v>0</v>
      </c>
      <c r="AH171" s="1034">
        <f t="shared" si="852"/>
        <v>0</v>
      </c>
    </row>
    <row r="172" spans="1:34" ht="32.1" hidden="1" customHeight="1" outlineLevel="1" x14ac:dyDescent="0.35">
      <c r="A172" s="1000" t="str">
        <f t="shared" si="832"/>
        <v xml:space="preserve">ITALY </v>
      </c>
      <c r="B172" s="988" t="str">
        <f t="shared" si="833"/>
        <v xml:space="preserve">LOYDS/ RINASCENTE </v>
      </c>
      <c r="C172" s="323" t="s">
        <v>40</v>
      </c>
      <c r="D172" s="357">
        <f>'JANUARY ''25 PLN'!I24</f>
        <v>0</v>
      </c>
      <c r="E172" s="358">
        <f>'FEBRUARY ''25 PLN'!P24</f>
        <v>0</v>
      </c>
      <c r="F172" s="359">
        <f>'MARCH ''25 PLN'!Q24</f>
        <v>0</v>
      </c>
      <c r="G172" s="360">
        <f t="shared" si="835"/>
        <v>0</v>
      </c>
      <c r="H172" s="361">
        <f>'APRIL ''25 PLN'!P24</f>
        <v>0</v>
      </c>
      <c r="I172" s="358">
        <f>'MAY ''25 PLN'!P24</f>
        <v>0</v>
      </c>
      <c r="J172" s="362">
        <f>'JUNE ''25 PLN'!Q24</f>
        <v>0</v>
      </c>
      <c r="K172" s="363">
        <f t="shared" si="837"/>
        <v>0</v>
      </c>
      <c r="L172" s="363">
        <f t="shared" si="838"/>
        <v>0</v>
      </c>
      <c r="M172" s="361">
        <f>'JULY ''25 PLN'!P24</f>
        <v>0</v>
      </c>
      <c r="N172" s="358">
        <f>'AUGUST ''25 PLN'!P24</f>
        <v>0</v>
      </c>
      <c r="O172" s="362">
        <f>'SEPTEMBER ''25 PLN'!P24</f>
        <v>0</v>
      </c>
      <c r="P172" s="363">
        <f t="shared" si="840"/>
        <v>0</v>
      </c>
      <c r="Q172" s="361">
        <f>'OCTOBER ''25 PLN'!P24</f>
        <v>0</v>
      </c>
      <c r="R172" s="358">
        <f>'NOVEMBER ''25 PLN'!P24</f>
        <v>0</v>
      </c>
      <c r="S172" s="362">
        <f>'DECEMBER ''25 PLN'!P24</f>
        <v>0</v>
      </c>
      <c r="T172" s="363">
        <f t="shared" si="842"/>
        <v>0</v>
      </c>
      <c r="U172" s="363">
        <f t="shared" si="843"/>
        <v>0</v>
      </c>
      <c r="V172" s="648">
        <f t="shared" si="844"/>
        <v>0</v>
      </c>
      <c r="W172" s="363">
        <f t="shared" si="845"/>
        <v>0</v>
      </c>
      <c r="X172" s="363">
        <f t="shared" si="846"/>
        <v>0</v>
      </c>
      <c r="Y172" s="363">
        <f t="shared" si="853"/>
        <v>0</v>
      </c>
      <c r="Z172" s="363">
        <f t="shared" si="847"/>
        <v>0</v>
      </c>
      <c r="AA172" s="363">
        <f t="shared" si="848"/>
        <v>0</v>
      </c>
      <c r="AB172" s="363">
        <f t="shared" si="829"/>
        <v>0</v>
      </c>
      <c r="AC172" s="363">
        <f t="shared" si="849"/>
        <v>0</v>
      </c>
      <c r="AD172" s="363">
        <f t="shared" si="850"/>
        <v>0</v>
      </c>
      <c r="AE172" s="363">
        <f t="shared" si="830"/>
        <v>0</v>
      </c>
      <c r="AF172" s="363">
        <f t="shared" si="831"/>
        <v>0</v>
      </c>
      <c r="AG172" s="363">
        <f t="shared" si="851"/>
        <v>0</v>
      </c>
      <c r="AH172" s="1035">
        <f t="shared" si="852"/>
        <v>0</v>
      </c>
    </row>
    <row r="173" spans="1:34" ht="32.1" hidden="1" customHeight="1" outlineLevel="1" x14ac:dyDescent="0.35">
      <c r="A173" s="1000" t="str">
        <f t="shared" si="832"/>
        <v xml:space="preserve">ITALY </v>
      </c>
      <c r="B173" s="988" t="str">
        <f t="shared" si="833"/>
        <v xml:space="preserve">LOYDS/ RINASCENTE </v>
      </c>
      <c r="C173" s="268" t="s">
        <v>41</v>
      </c>
      <c r="D173" s="331">
        <f>D172/$B$2</f>
        <v>0</v>
      </c>
      <c r="E173" s="817">
        <f t="shared" ref="E173:F173" si="858">E172/$B$2</f>
        <v>0</v>
      </c>
      <c r="F173" s="818">
        <f t="shared" si="858"/>
        <v>0</v>
      </c>
      <c r="G173" s="333">
        <f t="shared" si="835"/>
        <v>0</v>
      </c>
      <c r="H173" s="332">
        <f>H172/$B$2</f>
        <v>0</v>
      </c>
      <c r="I173" s="817">
        <f t="shared" ref="I173:J173" si="859">I172/$B$2</f>
        <v>0</v>
      </c>
      <c r="J173" s="817">
        <f t="shared" si="859"/>
        <v>0</v>
      </c>
      <c r="K173" s="335">
        <f t="shared" si="837"/>
        <v>0</v>
      </c>
      <c r="L173" s="335">
        <f t="shared" si="838"/>
        <v>0</v>
      </c>
      <c r="M173" s="817">
        <f>M172/$B$2</f>
        <v>0</v>
      </c>
      <c r="N173" s="817">
        <f t="shared" ref="N173:O173" si="860">N172/$B$2</f>
        <v>0</v>
      </c>
      <c r="O173" s="817">
        <f t="shared" si="860"/>
        <v>0</v>
      </c>
      <c r="P173" s="335">
        <f t="shared" si="840"/>
        <v>0</v>
      </c>
      <c r="Q173" s="817">
        <f>Q172/$B$2</f>
        <v>0</v>
      </c>
      <c r="R173" s="817">
        <f t="shared" ref="R173:S173" si="861">R172/$B$2</f>
        <v>0</v>
      </c>
      <c r="S173" s="817">
        <f t="shared" si="861"/>
        <v>0</v>
      </c>
      <c r="T173" s="335">
        <f>S173+R173+Q173</f>
        <v>0</v>
      </c>
      <c r="U173" s="335">
        <f t="shared" si="843"/>
        <v>0</v>
      </c>
      <c r="V173" s="822">
        <f t="shared" si="844"/>
        <v>0</v>
      </c>
      <c r="W173" s="335">
        <f t="shared" si="845"/>
        <v>0</v>
      </c>
      <c r="X173" s="335">
        <f t="shared" si="846"/>
        <v>0</v>
      </c>
      <c r="Y173" s="335">
        <f t="shared" si="853"/>
        <v>0</v>
      </c>
      <c r="Z173" s="335">
        <f t="shared" si="847"/>
        <v>0</v>
      </c>
      <c r="AA173" s="335">
        <f t="shared" si="848"/>
        <v>0</v>
      </c>
      <c r="AB173" s="335">
        <f t="shared" si="829"/>
        <v>0</v>
      </c>
      <c r="AC173" s="335">
        <f t="shared" si="849"/>
        <v>0</v>
      </c>
      <c r="AD173" s="335">
        <f t="shared" si="850"/>
        <v>0</v>
      </c>
      <c r="AE173" s="335">
        <f t="shared" si="830"/>
        <v>0</v>
      </c>
      <c r="AF173" s="335">
        <f t="shared" si="831"/>
        <v>0</v>
      </c>
      <c r="AG173" s="335">
        <f t="shared" si="851"/>
        <v>0</v>
      </c>
      <c r="AH173" s="1034">
        <f t="shared" si="852"/>
        <v>0</v>
      </c>
    </row>
    <row r="174" spans="1:34" ht="32.1" hidden="1" customHeight="1" outlineLevel="1" x14ac:dyDescent="0.35">
      <c r="A174" s="1000" t="str">
        <f t="shared" si="832"/>
        <v xml:space="preserve">ITALY </v>
      </c>
      <c r="B174" s="988" t="str">
        <f t="shared" si="833"/>
        <v xml:space="preserve">LOYDS/ RINASCENTE </v>
      </c>
      <c r="C174" s="321" t="s">
        <v>42</v>
      </c>
      <c r="D174" s="417">
        <f>D172-D170</f>
        <v>0</v>
      </c>
      <c r="E174" s="418">
        <f t="shared" ref="E174:G174" si="862">E172-E170</f>
        <v>0</v>
      </c>
      <c r="F174" s="419">
        <f t="shared" si="862"/>
        <v>0</v>
      </c>
      <c r="G174" s="420">
        <f t="shared" si="862"/>
        <v>0</v>
      </c>
      <c r="H174" s="421">
        <f>H172-H170</f>
        <v>0</v>
      </c>
      <c r="I174" s="418">
        <f t="shared" ref="I174:V174" si="863">I172-I170</f>
        <v>0</v>
      </c>
      <c r="J174" s="422">
        <f t="shared" si="863"/>
        <v>0</v>
      </c>
      <c r="K174" s="423">
        <f t="shared" si="863"/>
        <v>0</v>
      </c>
      <c r="L174" s="423">
        <f t="shared" si="863"/>
        <v>0</v>
      </c>
      <c r="M174" s="421">
        <f t="shared" si="863"/>
        <v>0</v>
      </c>
      <c r="N174" s="418">
        <f t="shared" si="863"/>
        <v>0</v>
      </c>
      <c r="O174" s="422">
        <f t="shared" si="863"/>
        <v>0</v>
      </c>
      <c r="P174" s="423">
        <f t="shared" si="863"/>
        <v>0</v>
      </c>
      <c r="Q174" s="421">
        <f t="shared" si="863"/>
        <v>0</v>
      </c>
      <c r="R174" s="418">
        <f t="shared" si="863"/>
        <v>0</v>
      </c>
      <c r="S174" s="422">
        <f t="shared" si="863"/>
        <v>0</v>
      </c>
      <c r="T174" s="423">
        <f t="shared" si="863"/>
        <v>0</v>
      </c>
      <c r="U174" s="423">
        <f t="shared" si="863"/>
        <v>0</v>
      </c>
      <c r="V174" s="649">
        <f t="shared" si="863"/>
        <v>0</v>
      </c>
      <c r="W174" s="423">
        <f t="shared" ref="W174:AH174" si="864">W172-W170</f>
        <v>0</v>
      </c>
      <c r="X174" s="423">
        <f t="shared" si="864"/>
        <v>0</v>
      </c>
      <c r="Y174" s="423">
        <f t="shared" si="864"/>
        <v>0</v>
      </c>
      <c r="Z174" s="423">
        <f t="shared" si="864"/>
        <v>0</v>
      </c>
      <c r="AA174" s="423">
        <f t="shared" si="864"/>
        <v>0</v>
      </c>
      <c r="AB174" s="423">
        <f t="shared" si="864"/>
        <v>0</v>
      </c>
      <c r="AC174" s="423">
        <f t="shared" si="864"/>
        <v>0</v>
      </c>
      <c r="AD174" s="423">
        <f t="shared" si="864"/>
        <v>0</v>
      </c>
      <c r="AE174" s="423">
        <f t="shared" si="864"/>
        <v>0</v>
      </c>
      <c r="AF174" s="423">
        <f t="shared" si="864"/>
        <v>0</v>
      </c>
      <c r="AG174" s="423">
        <f t="shared" si="864"/>
        <v>0</v>
      </c>
      <c r="AH174" s="512">
        <f t="shared" si="864"/>
        <v>0</v>
      </c>
    </row>
    <row r="175" spans="1:34" ht="32.1" hidden="1" customHeight="1" outlineLevel="1" x14ac:dyDescent="0.35">
      <c r="A175" s="1000" t="str">
        <f t="shared" si="832"/>
        <v xml:space="preserve">ITALY </v>
      </c>
      <c r="B175" s="988" t="str">
        <f t="shared" si="833"/>
        <v xml:space="preserve">LOYDS/ RINASCENTE </v>
      </c>
      <c r="C175" s="321" t="s">
        <v>43</v>
      </c>
      <c r="D175" s="574" t="e">
        <f>D172/D170-1</f>
        <v>#DIV/0!</v>
      </c>
      <c r="E175" s="575" t="e">
        <f t="shared" ref="E175:F175" si="865">E172/E170-1</f>
        <v>#DIV/0!</v>
      </c>
      <c r="F175" s="576" t="e">
        <f t="shared" si="865"/>
        <v>#DIV/0!</v>
      </c>
      <c r="G175" s="577" t="e">
        <f>G172/G170-1</f>
        <v>#DIV/0!</v>
      </c>
      <c r="H175" s="578" t="e">
        <f>H172/H170-1</f>
        <v>#DIV/0!</v>
      </c>
      <c r="I175" s="575" t="e">
        <f t="shared" ref="I175:V175" si="866">I172/I170-1</f>
        <v>#DIV/0!</v>
      </c>
      <c r="J175" s="579" t="e">
        <f t="shared" si="866"/>
        <v>#DIV/0!</v>
      </c>
      <c r="K175" s="580" t="e">
        <f t="shared" si="866"/>
        <v>#DIV/0!</v>
      </c>
      <c r="L175" s="580" t="e">
        <f t="shared" si="866"/>
        <v>#DIV/0!</v>
      </c>
      <c r="M175" s="578" t="e">
        <f t="shared" si="866"/>
        <v>#DIV/0!</v>
      </c>
      <c r="N175" s="575" t="e">
        <f t="shared" si="866"/>
        <v>#DIV/0!</v>
      </c>
      <c r="O175" s="579" t="e">
        <f t="shared" si="866"/>
        <v>#DIV/0!</v>
      </c>
      <c r="P175" s="580" t="e">
        <f t="shared" si="866"/>
        <v>#DIV/0!</v>
      </c>
      <c r="Q175" s="578" t="e">
        <f t="shared" si="866"/>
        <v>#DIV/0!</v>
      </c>
      <c r="R175" s="575" t="e">
        <f t="shared" si="866"/>
        <v>#DIV/0!</v>
      </c>
      <c r="S175" s="579" t="e">
        <f t="shared" si="866"/>
        <v>#DIV/0!</v>
      </c>
      <c r="T175" s="580" t="e">
        <f t="shared" si="866"/>
        <v>#DIV/0!</v>
      </c>
      <c r="U175" s="580" t="e">
        <f t="shared" si="866"/>
        <v>#DIV/0!</v>
      </c>
      <c r="V175" s="655" t="e">
        <f t="shared" si="866"/>
        <v>#DIV/0!</v>
      </c>
      <c r="W175" s="430" t="e">
        <f t="shared" ref="W175:AH175" si="867">W172/W170-1</f>
        <v>#DIV/0!</v>
      </c>
      <c r="X175" s="430" t="e">
        <f t="shared" si="867"/>
        <v>#DIV/0!</v>
      </c>
      <c r="Y175" s="430" t="e">
        <f t="shared" si="867"/>
        <v>#DIV/0!</v>
      </c>
      <c r="Z175" s="430" t="e">
        <f t="shared" si="867"/>
        <v>#DIV/0!</v>
      </c>
      <c r="AA175" s="430" t="e">
        <f t="shared" si="867"/>
        <v>#DIV/0!</v>
      </c>
      <c r="AB175" s="430" t="e">
        <f t="shared" si="867"/>
        <v>#DIV/0!</v>
      </c>
      <c r="AC175" s="430" t="e">
        <f t="shared" si="867"/>
        <v>#DIV/0!</v>
      </c>
      <c r="AD175" s="430" t="e">
        <f t="shared" si="867"/>
        <v>#DIV/0!</v>
      </c>
      <c r="AE175" s="430" t="e">
        <f t="shared" si="867"/>
        <v>#DIV/0!</v>
      </c>
      <c r="AF175" s="430" t="e">
        <f t="shared" si="867"/>
        <v>#DIV/0!</v>
      </c>
      <c r="AG175" s="430" t="e">
        <f t="shared" si="867"/>
        <v>#DIV/0!</v>
      </c>
      <c r="AH175" s="1036" t="e">
        <f t="shared" si="867"/>
        <v>#DIV/0!</v>
      </c>
    </row>
    <row r="176" spans="1:34" ht="32.1" hidden="1" customHeight="1" outlineLevel="1" thickBot="1" x14ac:dyDescent="0.35">
      <c r="A176" s="1001" t="str">
        <f t="shared" si="832"/>
        <v xml:space="preserve">ITALY </v>
      </c>
      <c r="B176" s="1006" t="str">
        <f t="shared" si="833"/>
        <v xml:space="preserve">LOYDS/ RINASCENTE </v>
      </c>
      <c r="C176" s="261" t="s">
        <v>44</v>
      </c>
      <c r="D176" s="70" t="e">
        <f>D172/D168-1</f>
        <v>#DIV/0!</v>
      </c>
      <c r="E176" s="80" t="e">
        <f t="shared" ref="E176:G176" si="868">E172/E168-1</f>
        <v>#DIV/0!</v>
      </c>
      <c r="F176" s="79" t="e">
        <f t="shared" si="868"/>
        <v>#DIV/0!</v>
      </c>
      <c r="G176" s="79" t="e">
        <f t="shared" si="868"/>
        <v>#DIV/0!</v>
      </c>
      <c r="H176" s="80" t="e">
        <f>H172/H168-1</f>
        <v>#DIV/0!</v>
      </c>
      <c r="I176" s="80" t="e">
        <f t="shared" ref="I176:V176" si="869">I172/I168-1</f>
        <v>#DIV/0!</v>
      </c>
      <c r="J176" s="82" t="e">
        <f t="shared" si="869"/>
        <v>#DIV/0!</v>
      </c>
      <c r="K176" s="69" t="e">
        <f t="shared" si="869"/>
        <v>#DIV/0!</v>
      </c>
      <c r="L176" s="69" t="e">
        <f t="shared" si="869"/>
        <v>#DIV/0!</v>
      </c>
      <c r="M176" s="80" t="e">
        <f t="shared" si="869"/>
        <v>#DIV/0!</v>
      </c>
      <c r="N176" s="80" t="e">
        <f t="shared" si="869"/>
        <v>#DIV/0!</v>
      </c>
      <c r="O176" s="82" t="e">
        <f t="shared" si="869"/>
        <v>#DIV/0!</v>
      </c>
      <c r="P176" s="69" t="e">
        <f t="shared" si="869"/>
        <v>#DIV/0!</v>
      </c>
      <c r="Q176" s="80" t="e">
        <f t="shared" si="869"/>
        <v>#DIV/0!</v>
      </c>
      <c r="R176" s="80" t="e">
        <f t="shared" si="869"/>
        <v>#DIV/0!</v>
      </c>
      <c r="S176" s="82" t="e">
        <f t="shared" si="869"/>
        <v>#DIV/0!</v>
      </c>
      <c r="T176" s="69" t="e">
        <f t="shared" si="869"/>
        <v>#DIV/0!</v>
      </c>
      <c r="U176" s="69" t="e">
        <f t="shared" si="869"/>
        <v>#DIV/0!</v>
      </c>
      <c r="V176" s="651" t="e">
        <f t="shared" si="869"/>
        <v>#DIV/0!</v>
      </c>
      <c r="W176" s="69" t="e">
        <f t="shared" ref="W176:AH176" si="870">W172/W168-1</f>
        <v>#DIV/0!</v>
      </c>
      <c r="X176" s="69" t="e">
        <f t="shared" si="870"/>
        <v>#DIV/0!</v>
      </c>
      <c r="Y176" s="69" t="e">
        <f t="shared" si="870"/>
        <v>#DIV/0!</v>
      </c>
      <c r="Z176" s="69" t="e">
        <f t="shared" si="870"/>
        <v>#DIV/0!</v>
      </c>
      <c r="AA176" s="69" t="e">
        <f t="shared" si="870"/>
        <v>#DIV/0!</v>
      </c>
      <c r="AB176" s="69" t="e">
        <f t="shared" si="870"/>
        <v>#DIV/0!</v>
      </c>
      <c r="AC176" s="69" t="e">
        <f t="shared" si="870"/>
        <v>#DIV/0!</v>
      </c>
      <c r="AD176" s="69" t="e">
        <f t="shared" si="870"/>
        <v>#DIV/0!</v>
      </c>
      <c r="AE176" s="69" t="e">
        <f t="shared" si="870"/>
        <v>#DIV/0!</v>
      </c>
      <c r="AF176" s="69" t="e">
        <f t="shared" si="870"/>
        <v>#DIV/0!</v>
      </c>
      <c r="AG176" s="69" t="e">
        <f t="shared" si="870"/>
        <v>#DIV/0!</v>
      </c>
      <c r="AH176" s="651" t="e">
        <f t="shared" si="870"/>
        <v>#DIV/0!</v>
      </c>
    </row>
    <row r="177" spans="1:36" s="247" customFormat="1" ht="32.1" customHeight="1" outlineLevel="1" x14ac:dyDescent="0.3">
      <c r="A177" s="999" t="s">
        <v>69</v>
      </c>
      <c r="B177" s="1002" t="s">
        <v>70</v>
      </c>
      <c r="C177" s="259" t="s">
        <v>36</v>
      </c>
      <c r="D177" s="477">
        <v>179616.47889999999</v>
      </c>
      <c r="E177" s="478">
        <v>129026.95</v>
      </c>
      <c r="F177" s="479">
        <v>239445.76860000001</v>
      </c>
      <c r="G177" s="488">
        <f>F177+E177+D177</f>
        <v>548089.19750000001</v>
      </c>
      <c r="H177" s="481">
        <v>1051117.1856</v>
      </c>
      <c r="I177" s="478">
        <v>733630.21369999996</v>
      </c>
      <c r="J177" s="482">
        <v>571570.36629999999</v>
      </c>
      <c r="K177" s="483">
        <f>J177+I177+H177</f>
        <v>2356317.7656</v>
      </c>
      <c r="L177" s="483">
        <f>K177+G177</f>
        <v>2904406.9631000003</v>
      </c>
      <c r="M177" s="481">
        <v>380781.50569999998</v>
      </c>
      <c r="N177" s="478">
        <v>2352.4897999999998</v>
      </c>
      <c r="O177" s="482">
        <v>353924.44510000001</v>
      </c>
      <c r="P177" s="483">
        <f>O177+N177+M177</f>
        <v>737058.44059999997</v>
      </c>
      <c r="Q177" s="481">
        <v>339624.58669999999</v>
      </c>
      <c r="R177" s="478">
        <v>323964.3358</v>
      </c>
      <c r="S177" s="482">
        <v>-151102.85389999999</v>
      </c>
      <c r="T177" s="483">
        <f>S177+R177+Q177</f>
        <v>512486.0686</v>
      </c>
      <c r="U177" s="484">
        <f>T177+P177</f>
        <v>1249544.5092</v>
      </c>
      <c r="V177" s="656">
        <f>U177+L177</f>
        <v>4153951.4723000005</v>
      </c>
      <c r="W177" s="403">
        <f>D177</f>
        <v>179616.47889999999</v>
      </c>
      <c r="X177" s="403">
        <f>D177+E177</f>
        <v>308643.4289</v>
      </c>
      <c r="Y177" s="403">
        <f>D177+E177+F177</f>
        <v>548089.19750000001</v>
      </c>
      <c r="Z177" s="403">
        <f>D177+E177+F177+H177</f>
        <v>1599206.3831</v>
      </c>
      <c r="AA177" s="403">
        <f>D177+E177+F177+H177+I177</f>
        <v>2332836.5967999999</v>
      </c>
      <c r="AB177" s="403">
        <f t="shared" ref="AB177:AB182" si="871">D177+E177+F177+H177+I177+J177</f>
        <v>2904406.9630999998</v>
      </c>
      <c r="AC177" s="403">
        <f>D177+E177+F177+H177+I177+J177+M177</f>
        <v>3285188.4687999999</v>
      </c>
      <c r="AD177" s="403">
        <f>D177+E177+F177+H177+I177+J177+M177+N177</f>
        <v>3287540.9586</v>
      </c>
      <c r="AE177" s="403">
        <f t="shared" ref="AE177:AE182" si="872">D177+E177+F177+H177+I177+J177+M177+N177+O177</f>
        <v>3641465.4037000001</v>
      </c>
      <c r="AF177" s="403">
        <f t="shared" ref="AF177:AF182" si="873">D177+E177+F177+H177+I177+J177+M177+N177+O177+Q177</f>
        <v>3981089.9904</v>
      </c>
      <c r="AG177" s="403">
        <f>D177+E177+F177+H177+I177+J177+M177+N177+O177+Q177+R177</f>
        <v>4305054.3262</v>
      </c>
      <c r="AH177" s="1031">
        <f>D177+E177+F177+H177+I177+J177+M177+N177+O177+Q177+R177+S177</f>
        <v>4153951.4723</v>
      </c>
    </row>
    <row r="178" spans="1:36" ht="32.1" customHeight="1" outlineLevel="1" x14ac:dyDescent="0.3">
      <c r="A178" s="1000" t="str">
        <f t="shared" ref="A178:A185" si="874">A177</f>
        <v>AUSTRIA</v>
      </c>
      <c r="B178" s="1003" t="str">
        <f t="shared" ref="B178:B185" si="875">B177</f>
        <v>DM AT</v>
      </c>
      <c r="C178" s="275" t="s">
        <v>37</v>
      </c>
      <c r="D178" s="324">
        <f>D177/$B$2</f>
        <v>41771.274162790694</v>
      </c>
      <c r="E178" s="325">
        <f t="shared" ref="E178:F178" si="876">E177/$B$2</f>
        <v>30006.267441860466</v>
      </c>
      <c r="F178" s="326">
        <f t="shared" si="876"/>
        <v>55685.062465116287</v>
      </c>
      <c r="G178" s="333">
        <f t="shared" ref="G178:G182" si="877">F178+E178+D178</f>
        <v>127462.60406976745</v>
      </c>
      <c r="H178" s="327">
        <f>H177/$B$2</f>
        <v>244445.85711627908</v>
      </c>
      <c r="I178" s="325">
        <f t="shared" ref="I178:J178" si="878">I177/$B$2</f>
        <v>170611.67760465117</v>
      </c>
      <c r="J178" s="328">
        <f t="shared" si="878"/>
        <v>132923.34100000001</v>
      </c>
      <c r="K178" s="329">
        <f t="shared" ref="K178:K182" si="879">J178+I178+H178</f>
        <v>547980.87572093029</v>
      </c>
      <c r="L178" s="329">
        <f t="shared" ref="L178:L182" si="880">K178+G178</f>
        <v>675443.47979069769</v>
      </c>
      <c r="M178" s="327">
        <f>M177/$B$2</f>
        <v>88553.838534883718</v>
      </c>
      <c r="N178" s="325">
        <f t="shared" ref="N178:O178" si="881">N177/$B$2</f>
        <v>547.09065116279066</v>
      </c>
      <c r="O178" s="328">
        <f t="shared" si="881"/>
        <v>82308.010488372092</v>
      </c>
      <c r="P178" s="329">
        <f t="shared" ref="P178:P182" si="882">O178+N178+M178</f>
        <v>171408.93967441859</v>
      </c>
      <c r="Q178" s="327">
        <f>Q177/$B$2</f>
        <v>78982.462023255808</v>
      </c>
      <c r="R178" s="325">
        <f t="shared" ref="R178:S178" si="883">R177/$B$2</f>
        <v>75340.543209302326</v>
      </c>
      <c r="S178" s="328">
        <f t="shared" si="883"/>
        <v>-35140.198581395351</v>
      </c>
      <c r="T178" s="329">
        <f t="shared" ref="T178:T181" si="884">S178+R178+Q178</f>
        <v>119182.80665116278</v>
      </c>
      <c r="U178" s="329">
        <f t="shared" ref="U178:U182" si="885">T178+P178</f>
        <v>290591.74632558139</v>
      </c>
      <c r="V178" s="645">
        <f t="shared" ref="V178:V182" si="886">U178+L178</f>
        <v>966035.22611627914</v>
      </c>
      <c r="W178" s="329">
        <f t="shared" ref="W178:W182" si="887">D178</f>
        <v>41771.274162790694</v>
      </c>
      <c r="X178" s="329">
        <f t="shared" ref="X178:X182" si="888">D178+E178</f>
        <v>71777.541604651167</v>
      </c>
      <c r="Y178" s="329">
        <f>D178+E178+F178</f>
        <v>127462.60406976746</v>
      </c>
      <c r="Z178" s="329">
        <f t="shared" ref="Z178:Z182" si="889">D178+E178+F178+H178</f>
        <v>371908.46118604654</v>
      </c>
      <c r="AA178" s="329">
        <f t="shared" ref="AA178:AA182" si="890">D178+E178+F178+H178+I178</f>
        <v>542520.13879069767</v>
      </c>
      <c r="AB178" s="329">
        <f t="shared" si="871"/>
        <v>675443.47979069769</v>
      </c>
      <c r="AC178" s="329">
        <f t="shared" ref="AC178:AC182" si="891">D178+E178+F178+H178+I178+J178+M178</f>
        <v>763997.31832558138</v>
      </c>
      <c r="AD178" s="329">
        <f t="shared" ref="AD178:AD182" si="892">D178+E178+F178+H178+I178+J178+M178+N178</f>
        <v>764544.40897674416</v>
      </c>
      <c r="AE178" s="329">
        <f t="shared" si="872"/>
        <v>846852.41946511623</v>
      </c>
      <c r="AF178" s="329">
        <f t="shared" si="873"/>
        <v>925834.88148837199</v>
      </c>
      <c r="AG178" s="329">
        <f t="shared" ref="AG178:AG182" si="893">D178+E178+F178+H178+I178+J178+M178+N178+O178+Q178+R178</f>
        <v>1001175.4246976743</v>
      </c>
      <c r="AH178" s="1032">
        <f t="shared" ref="AH178:AH182" si="894">D178+E178+F178+H178+I178+J178+M178+N178+O178+Q178+R178+S178</f>
        <v>966035.22611627902</v>
      </c>
    </row>
    <row r="179" spans="1:36" ht="32.1" customHeight="1" outlineLevel="1" x14ac:dyDescent="0.3">
      <c r="A179" s="1000" t="str">
        <f t="shared" si="874"/>
        <v>AUSTRIA</v>
      </c>
      <c r="B179" s="1003" t="str">
        <f t="shared" si="875"/>
        <v>DM AT</v>
      </c>
      <c r="C179" s="322" t="s">
        <v>38</v>
      </c>
      <c r="D179" s="336">
        <v>333996.6837147834</v>
      </c>
      <c r="E179" s="337">
        <v>394822.28371478332</v>
      </c>
      <c r="F179" s="338">
        <v>457438.34382044052</v>
      </c>
      <c r="G179" s="339">
        <f t="shared" si="877"/>
        <v>1186257.3112500072</v>
      </c>
      <c r="H179" s="340">
        <v>485628.68371478369</v>
      </c>
      <c r="I179" s="337">
        <v>358326.92371478345</v>
      </c>
      <c r="J179" s="341">
        <v>323764.8280201368</v>
      </c>
      <c r="K179" s="342">
        <f t="shared" si="879"/>
        <v>1167720.4354497041</v>
      </c>
      <c r="L179" s="342">
        <f t="shared" si="880"/>
        <v>2353977.7466997113</v>
      </c>
      <c r="M179" s="340">
        <v>303583.88371478335</v>
      </c>
      <c r="N179" s="337">
        <v>386622.92371478339</v>
      </c>
      <c r="O179" s="341">
        <v>298605.7697623194</v>
      </c>
      <c r="P179" s="342">
        <f t="shared" si="882"/>
        <v>988812.57719188614</v>
      </c>
      <c r="Q179" s="340">
        <v>372384.20371478342</v>
      </c>
      <c r="R179" s="337">
        <v>358326.92371478345</v>
      </c>
      <c r="S179" s="341">
        <v>328289.2529042252</v>
      </c>
      <c r="T179" s="342">
        <f t="shared" si="884"/>
        <v>1059000.380333792</v>
      </c>
      <c r="U179" s="342">
        <f t="shared" si="885"/>
        <v>2047812.957525678</v>
      </c>
      <c r="V179" s="646">
        <f t="shared" si="886"/>
        <v>4401790.7042253893</v>
      </c>
      <c r="W179" s="342">
        <f t="shared" si="887"/>
        <v>333996.6837147834</v>
      </c>
      <c r="X179" s="342">
        <f t="shared" si="888"/>
        <v>728818.96742956666</v>
      </c>
      <c r="Y179" s="342">
        <f t="shared" ref="Y179:Y182" si="895">D179+E179+F179</f>
        <v>1186257.3112500072</v>
      </c>
      <c r="Z179" s="342">
        <f t="shared" si="889"/>
        <v>1671885.994964791</v>
      </c>
      <c r="AA179" s="342">
        <f t="shared" si="890"/>
        <v>2030212.9186795745</v>
      </c>
      <c r="AB179" s="342">
        <f t="shared" si="871"/>
        <v>2353977.7466997113</v>
      </c>
      <c r="AC179" s="342">
        <f t="shared" si="891"/>
        <v>2657561.6304144948</v>
      </c>
      <c r="AD179" s="342">
        <f t="shared" si="892"/>
        <v>3044184.5541292783</v>
      </c>
      <c r="AE179" s="342">
        <f t="shared" si="872"/>
        <v>3342790.3238915978</v>
      </c>
      <c r="AF179" s="342">
        <f t="shared" si="873"/>
        <v>3715174.5276063811</v>
      </c>
      <c r="AG179" s="342">
        <f t="shared" si="893"/>
        <v>4073501.4513211646</v>
      </c>
      <c r="AH179" s="1033">
        <f t="shared" si="894"/>
        <v>4401790.7042253902</v>
      </c>
      <c r="AI179" s="747"/>
    </row>
    <row r="180" spans="1:36" ht="32.1" customHeight="1" outlineLevel="1" x14ac:dyDescent="0.3">
      <c r="A180" s="1000" t="str">
        <f t="shared" si="874"/>
        <v>AUSTRIA</v>
      </c>
      <c r="B180" s="1003" t="str">
        <f t="shared" si="875"/>
        <v>DM AT</v>
      </c>
      <c r="C180" s="268" t="s">
        <v>39</v>
      </c>
      <c r="D180" s="331">
        <f>D179/$B$2</f>
        <v>77673.647375531029</v>
      </c>
      <c r="E180" s="332">
        <f t="shared" ref="E180:F180" si="896">E179/$B$2</f>
        <v>91819.135747624037</v>
      </c>
      <c r="F180" s="333">
        <f t="shared" si="896"/>
        <v>106381.01019080012</v>
      </c>
      <c r="G180" s="333">
        <f t="shared" si="877"/>
        <v>275873.79331395519</v>
      </c>
      <c r="H180" s="332">
        <f>H179/$B$2</f>
        <v>112936.90318948458</v>
      </c>
      <c r="I180" s="332">
        <f t="shared" ref="I180:J180" si="897">I179/$B$2</f>
        <v>83331.842724368253</v>
      </c>
      <c r="J180" s="334">
        <f t="shared" si="897"/>
        <v>75294.146051194606</v>
      </c>
      <c r="K180" s="335">
        <f t="shared" si="879"/>
        <v>271562.89196504746</v>
      </c>
      <c r="L180" s="335">
        <f t="shared" si="880"/>
        <v>547436.68527900265</v>
      </c>
      <c r="M180" s="332">
        <f>M179/$B$2</f>
        <v>70600.90318948451</v>
      </c>
      <c r="N180" s="332">
        <f t="shared" ref="N180:O180" si="898">N179/$B$2</f>
        <v>89912.307840647307</v>
      </c>
      <c r="O180" s="334">
        <f t="shared" si="898"/>
        <v>69443.202270306836</v>
      </c>
      <c r="P180" s="335">
        <f t="shared" si="882"/>
        <v>229956.41330043867</v>
      </c>
      <c r="Q180" s="332">
        <f>Q179/$B$2</f>
        <v>86600.977608089175</v>
      </c>
      <c r="R180" s="332">
        <f t="shared" ref="R180:S180" si="899">R179/$B$2</f>
        <v>83331.842724368253</v>
      </c>
      <c r="S180" s="334">
        <f t="shared" si="899"/>
        <v>76346.337884703535</v>
      </c>
      <c r="T180" s="335">
        <f t="shared" si="884"/>
        <v>246279.15821716096</v>
      </c>
      <c r="U180" s="335">
        <f t="shared" si="885"/>
        <v>476235.57151759963</v>
      </c>
      <c r="V180" s="647">
        <f t="shared" si="886"/>
        <v>1023672.2567966023</v>
      </c>
      <c r="W180" s="335">
        <f t="shared" si="887"/>
        <v>77673.647375531029</v>
      </c>
      <c r="X180" s="335">
        <f t="shared" si="888"/>
        <v>169492.78312315507</v>
      </c>
      <c r="Y180" s="335">
        <f t="shared" si="895"/>
        <v>275873.79331395519</v>
      </c>
      <c r="Z180" s="335">
        <f t="shared" si="889"/>
        <v>388810.6965034398</v>
      </c>
      <c r="AA180" s="335">
        <f t="shared" si="890"/>
        <v>472142.53922780807</v>
      </c>
      <c r="AB180" s="335">
        <f t="shared" si="871"/>
        <v>547436.68527900265</v>
      </c>
      <c r="AC180" s="335">
        <f t="shared" si="891"/>
        <v>618037.58846848714</v>
      </c>
      <c r="AD180" s="335">
        <f t="shared" si="892"/>
        <v>707949.89630913443</v>
      </c>
      <c r="AE180" s="335">
        <f t="shared" si="872"/>
        <v>777393.09857944131</v>
      </c>
      <c r="AF180" s="335">
        <f t="shared" si="873"/>
        <v>863994.07618753053</v>
      </c>
      <c r="AG180" s="335">
        <f t="shared" si="893"/>
        <v>947325.91891189874</v>
      </c>
      <c r="AH180" s="1034">
        <f t="shared" si="894"/>
        <v>1023672.2567966023</v>
      </c>
    </row>
    <row r="181" spans="1:36" ht="32.1" customHeight="1" outlineLevel="1" x14ac:dyDescent="0.3">
      <c r="A181" s="1000" t="str">
        <f t="shared" si="874"/>
        <v>AUSTRIA</v>
      </c>
      <c r="B181" s="1003" t="str">
        <f t="shared" si="875"/>
        <v>DM AT</v>
      </c>
      <c r="C181" s="323" t="s">
        <v>40</v>
      </c>
      <c r="D181" s="357">
        <f>'JANUARY ''25 PLN'!I25</f>
        <v>287684.74550000002</v>
      </c>
      <c r="E181" s="358">
        <f>'FEBRUARY ''25 PLN'!P25</f>
        <v>193398.33270000003</v>
      </c>
      <c r="F181" s="359">
        <f>'MARCH ''25 PLN'!Q25</f>
        <v>126197.28</v>
      </c>
      <c r="G181" s="360">
        <f t="shared" si="877"/>
        <v>607280.35820000013</v>
      </c>
      <c r="H181" s="361">
        <f>'APRIL ''25 PLN'!P25</f>
        <v>73219.683714780025</v>
      </c>
      <c r="I181" s="358">
        <f>'MAY ''25 PLN'!P25</f>
        <v>238326.92371478345</v>
      </c>
      <c r="J181" s="362">
        <f>'JUNE ''25 PLN'!Q25</f>
        <v>80764.828020136803</v>
      </c>
      <c r="K181" s="363">
        <f t="shared" si="879"/>
        <v>392311.43544970028</v>
      </c>
      <c r="L181" s="363">
        <f t="shared" si="880"/>
        <v>999591.79364970047</v>
      </c>
      <c r="M181" s="361">
        <f>'JULY ''25 PLN'!P25</f>
        <v>0</v>
      </c>
      <c r="N181" s="358">
        <f>'AUGUST ''25 PLN'!P25</f>
        <v>0</v>
      </c>
      <c r="O181" s="362">
        <f>'SEPTEMBER ''25 PLN'!P25</f>
        <v>0</v>
      </c>
      <c r="P181" s="363">
        <f t="shared" si="882"/>
        <v>0</v>
      </c>
      <c r="Q181" s="361">
        <f>'OCTOBER ''25 PLN'!P25</f>
        <v>0</v>
      </c>
      <c r="R181" s="358">
        <f>'NOVEMBER ''25 PLN'!P25</f>
        <v>0</v>
      </c>
      <c r="S181" s="362">
        <f>'DECEMBER ''25 PLN'!P25</f>
        <v>0</v>
      </c>
      <c r="T181" s="363">
        <f t="shared" si="884"/>
        <v>0</v>
      </c>
      <c r="U181" s="363">
        <f t="shared" si="885"/>
        <v>0</v>
      </c>
      <c r="V181" s="648">
        <f>U181+L181</f>
        <v>999591.79364970047</v>
      </c>
      <c r="W181" s="363">
        <f t="shared" si="887"/>
        <v>287684.74550000002</v>
      </c>
      <c r="X181" s="363">
        <f t="shared" si="888"/>
        <v>481083.07820000005</v>
      </c>
      <c r="Y181" s="363">
        <f t="shared" si="895"/>
        <v>607280.35820000002</v>
      </c>
      <c r="Z181" s="363">
        <f t="shared" si="889"/>
        <v>680500.04191478004</v>
      </c>
      <c r="AA181" s="363">
        <f t="shared" si="890"/>
        <v>918826.96562956343</v>
      </c>
      <c r="AB181" s="363">
        <f t="shared" si="871"/>
        <v>999591.79364970024</v>
      </c>
      <c r="AC181" s="363">
        <f t="shared" si="891"/>
        <v>999591.79364970024</v>
      </c>
      <c r="AD181" s="363">
        <f t="shared" si="892"/>
        <v>999591.79364970024</v>
      </c>
      <c r="AE181" s="363">
        <f t="shared" si="872"/>
        <v>999591.79364970024</v>
      </c>
      <c r="AF181" s="363">
        <f t="shared" si="873"/>
        <v>999591.79364970024</v>
      </c>
      <c r="AG181" s="363">
        <f t="shared" si="893"/>
        <v>999591.79364970024</v>
      </c>
      <c r="AH181" s="1035">
        <f t="shared" si="894"/>
        <v>999591.79364970024</v>
      </c>
      <c r="AJ181" s="747"/>
    </row>
    <row r="182" spans="1:36" ht="32.1" customHeight="1" outlineLevel="1" x14ac:dyDescent="0.3">
      <c r="A182" s="1000" t="str">
        <f t="shared" si="874"/>
        <v>AUSTRIA</v>
      </c>
      <c r="B182" s="1003" t="str">
        <f t="shared" si="875"/>
        <v>DM AT</v>
      </c>
      <c r="C182" s="268" t="s">
        <v>41</v>
      </c>
      <c r="D182" s="331">
        <f>D181/$B$2</f>
        <v>66903.429186046516</v>
      </c>
      <c r="E182" s="817">
        <f t="shared" ref="E182:F182" si="900">E181/$B$2</f>
        <v>44976.356441860473</v>
      </c>
      <c r="F182" s="818">
        <f t="shared" si="900"/>
        <v>29348.204651162792</v>
      </c>
      <c r="G182" s="333">
        <f t="shared" si="877"/>
        <v>141227.99027906978</v>
      </c>
      <c r="H182" s="332">
        <f>H181/$B$2</f>
        <v>17027.833422041866</v>
      </c>
      <c r="I182" s="817">
        <f t="shared" ref="I182:J182" si="901">I181/$B$2</f>
        <v>55424.8659801822</v>
      </c>
      <c r="J182" s="817">
        <f t="shared" si="901"/>
        <v>18782.518144217862</v>
      </c>
      <c r="K182" s="335">
        <f t="shared" si="879"/>
        <v>91235.217546441927</v>
      </c>
      <c r="L182" s="335">
        <f t="shared" si="880"/>
        <v>232463.20782551169</v>
      </c>
      <c r="M182" s="817">
        <f>M181/$B$2</f>
        <v>0</v>
      </c>
      <c r="N182" s="817">
        <f t="shared" ref="N182:O182" si="902">N181/$B$2</f>
        <v>0</v>
      </c>
      <c r="O182" s="817">
        <f t="shared" si="902"/>
        <v>0</v>
      </c>
      <c r="P182" s="335">
        <f t="shared" si="882"/>
        <v>0</v>
      </c>
      <c r="Q182" s="817">
        <f>Q181/$B$2</f>
        <v>0</v>
      </c>
      <c r="R182" s="817">
        <f t="shared" ref="R182:S182" si="903">R181/$B$2</f>
        <v>0</v>
      </c>
      <c r="S182" s="817">
        <f t="shared" si="903"/>
        <v>0</v>
      </c>
      <c r="T182" s="335">
        <f>S182+R182+Q182</f>
        <v>0</v>
      </c>
      <c r="U182" s="335">
        <f t="shared" si="885"/>
        <v>0</v>
      </c>
      <c r="V182" s="822">
        <f t="shared" si="886"/>
        <v>232463.20782551169</v>
      </c>
      <c r="W182" s="335">
        <f t="shared" si="887"/>
        <v>66903.429186046516</v>
      </c>
      <c r="X182" s="335">
        <f t="shared" si="888"/>
        <v>111879.785627907</v>
      </c>
      <c r="Y182" s="335">
        <f t="shared" si="895"/>
        <v>141227.99027906978</v>
      </c>
      <c r="Z182" s="335">
        <f t="shared" si="889"/>
        <v>158255.82370111166</v>
      </c>
      <c r="AA182" s="335">
        <f t="shared" si="890"/>
        <v>213680.68968129385</v>
      </c>
      <c r="AB182" s="335">
        <f t="shared" si="871"/>
        <v>232463.20782551172</v>
      </c>
      <c r="AC182" s="335">
        <f t="shared" si="891"/>
        <v>232463.20782551172</v>
      </c>
      <c r="AD182" s="335">
        <f t="shared" si="892"/>
        <v>232463.20782551172</v>
      </c>
      <c r="AE182" s="335">
        <f t="shared" si="872"/>
        <v>232463.20782551172</v>
      </c>
      <c r="AF182" s="335">
        <f t="shared" si="873"/>
        <v>232463.20782551172</v>
      </c>
      <c r="AG182" s="335">
        <f t="shared" si="893"/>
        <v>232463.20782551172</v>
      </c>
      <c r="AH182" s="1034">
        <f t="shared" si="894"/>
        <v>232463.20782551172</v>
      </c>
    </row>
    <row r="183" spans="1:36" ht="32.1" customHeight="1" outlineLevel="1" x14ac:dyDescent="0.3">
      <c r="A183" s="1000" t="str">
        <f t="shared" si="874"/>
        <v>AUSTRIA</v>
      </c>
      <c r="B183" s="1003" t="str">
        <f t="shared" si="875"/>
        <v>DM AT</v>
      </c>
      <c r="C183" s="321" t="s">
        <v>42</v>
      </c>
      <c r="D183" s="343">
        <f>D181-D179</f>
        <v>-46311.938214783382</v>
      </c>
      <c r="E183" s="344">
        <f t="shared" ref="E183:G183" si="904">E181-E179</f>
        <v>-201423.95101478329</v>
      </c>
      <c r="F183" s="345">
        <f t="shared" si="904"/>
        <v>-331241.06382044055</v>
      </c>
      <c r="G183" s="346">
        <f t="shared" si="904"/>
        <v>-578976.95305000711</v>
      </c>
      <c r="H183" s="347">
        <f>H181-H179</f>
        <v>-412409.00000000367</v>
      </c>
      <c r="I183" s="344">
        <f t="shared" ref="I183:V183" si="905">I181-I179</f>
        <v>-120000</v>
      </c>
      <c r="J183" s="348">
        <f t="shared" si="905"/>
        <v>-243000</v>
      </c>
      <c r="K183" s="349">
        <f t="shared" si="905"/>
        <v>-775409.00000000373</v>
      </c>
      <c r="L183" s="349">
        <f t="shared" si="905"/>
        <v>-1354385.9530500108</v>
      </c>
      <c r="M183" s="347">
        <f t="shared" si="905"/>
        <v>-303583.88371478335</v>
      </c>
      <c r="N183" s="344">
        <f t="shared" si="905"/>
        <v>-386622.92371478339</v>
      </c>
      <c r="O183" s="348">
        <f t="shared" si="905"/>
        <v>-298605.7697623194</v>
      </c>
      <c r="P183" s="349">
        <f t="shared" si="905"/>
        <v>-988812.57719188614</v>
      </c>
      <c r="Q183" s="347">
        <f t="shared" si="905"/>
        <v>-372384.20371478342</v>
      </c>
      <c r="R183" s="344">
        <f t="shared" si="905"/>
        <v>-358326.92371478345</v>
      </c>
      <c r="S183" s="348">
        <f t="shared" si="905"/>
        <v>-328289.2529042252</v>
      </c>
      <c r="T183" s="349">
        <f t="shared" si="905"/>
        <v>-1059000.380333792</v>
      </c>
      <c r="U183" s="349">
        <f t="shared" si="905"/>
        <v>-2047812.957525678</v>
      </c>
      <c r="V183" s="658">
        <f t="shared" si="905"/>
        <v>-3402198.9105756888</v>
      </c>
      <c r="W183" s="423">
        <f t="shared" ref="W183:AH183" si="906">W181-W179</f>
        <v>-46311.938214783382</v>
      </c>
      <c r="X183" s="423">
        <f t="shared" si="906"/>
        <v>-247735.88922956662</v>
      </c>
      <c r="Y183" s="423">
        <f t="shared" si="906"/>
        <v>-578976.95305000723</v>
      </c>
      <c r="Z183" s="423">
        <f t="shared" si="906"/>
        <v>-991385.95305001095</v>
      </c>
      <c r="AA183" s="423">
        <f t="shared" si="906"/>
        <v>-1111385.9530500111</v>
      </c>
      <c r="AB183" s="423">
        <f t="shared" si="906"/>
        <v>-1354385.9530500111</v>
      </c>
      <c r="AC183" s="423">
        <f t="shared" si="906"/>
        <v>-1657969.8367647945</v>
      </c>
      <c r="AD183" s="423">
        <f t="shared" si="906"/>
        <v>-2044592.760479578</v>
      </c>
      <c r="AE183" s="423">
        <f t="shared" si="906"/>
        <v>-2343198.5302418973</v>
      </c>
      <c r="AF183" s="423">
        <f t="shared" si="906"/>
        <v>-2715582.7339566806</v>
      </c>
      <c r="AG183" s="423">
        <f t="shared" si="906"/>
        <v>-3073909.6576714646</v>
      </c>
      <c r="AH183" s="512">
        <f t="shared" si="906"/>
        <v>-3402198.9105756897</v>
      </c>
    </row>
    <row r="184" spans="1:36" ht="32.1" customHeight="1" outlineLevel="1" x14ac:dyDescent="0.3">
      <c r="A184" s="1000" t="str">
        <f t="shared" si="874"/>
        <v>AUSTRIA</v>
      </c>
      <c r="B184" s="1003" t="str">
        <f t="shared" si="875"/>
        <v>DM AT</v>
      </c>
      <c r="C184" s="321" t="s">
        <v>43</v>
      </c>
      <c r="D184" s="350">
        <f>D181/D179-1</f>
        <v>-0.13865987440261973</v>
      </c>
      <c r="E184" s="351">
        <f t="shared" ref="E184:F184" si="907">E181/E179-1</f>
        <v>-0.51016358327001232</v>
      </c>
      <c r="F184" s="352">
        <f t="shared" si="907"/>
        <v>-0.72412177137136413</v>
      </c>
      <c r="G184" s="353">
        <f>G181/G179-1</f>
        <v>-0.48807029264158186</v>
      </c>
      <c r="H184" s="354">
        <f>H181/H179-1</f>
        <v>-0.84922702021080998</v>
      </c>
      <c r="I184" s="351">
        <f t="shared" ref="I184:V184" si="908">I181/I179-1</f>
        <v>-0.33488971120550259</v>
      </c>
      <c r="J184" s="355">
        <f t="shared" si="908"/>
        <v>-0.7505447750022014</v>
      </c>
      <c r="K184" s="356">
        <f t="shared" si="908"/>
        <v>-0.66403650776342182</v>
      </c>
      <c r="L184" s="356">
        <f t="shared" si="908"/>
        <v>-0.57536055935484809</v>
      </c>
      <c r="M184" s="354">
        <f t="shared" si="908"/>
        <v>-1</v>
      </c>
      <c r="N184" s="351">
        <f t="shared" si="908"/>
        <v>-1</v>
      </c>
      <c r="O184" s="355">
        <f t="shared" si="908"/>
        <v>-1</v>
      </c>
      <c r="P184" s="356">
        <f t="shared" si="908"/>
        <v>-1</v>
      </c>
      <c r="Q184" s="354">
        <f t="shared" si="908"/>
        <v>-1</v>
      </c>
      <c r="R184" s="351">
        <f t="shared" si="908"/>
        <v>-1</v>
      </c>
      <c r="S184" s="355">
        <f t="shared" si="908"/>
        <v>-1</v>
      </c>
      <c r="T184" s="356">
        <f t="shared" si="908"/>
        <v>-1</v>
      </c>
      <c r="U184" s="356">
        <f t="shared" si="908"/>
        <v>-1</v>
      </c>
      <c r="V184" s="650">
        <f t="shared" si="908"/>
        <v>-0.77291246658089241</v>
      </c>
      <c r="W184" s="430">
        <f t="shared" ref="W184:AH184" si="909">W181/W179-1</f>
        <v>-0.13865987440261973</v>
      </c>
      <c r="X184" s="430">
        <f t="shared" si="909"/>
        <v>-0.33991416291386234</v>
      </c>
      <c r="Y184" s="430">
        <f t="shared" si="909"/>
        <v>-0.48807029264158197</v>
      </c>
      <c r="Z184" s="430">
        <f t="shared" si="909"/>
        <v>-0.59297461431925513</v>
      </c>
      <c r="AA184" s="430">
        <f t="shared" si="909"/>
        <v>-0.54742334797713865</v>
      </c>
      <c r="AB184" s="430">
        <f t="shared" si="909"/>
        <v>-0.5753605593548482</v>
      </c>
      <c r="AC184" s="430">
        <f t="shared" si="909"/>
        <v>-0.62386881936815297</v>
      </c>
      <c r="AD184" s="430">
        <f t="shared" si="909"/>
        <v>-0.6716388984058782</v>
      </c>
      <c r="AE184" s="430">
        <f t="shared" si="909"/>
        <v>-0.70097083669728977</v>
      </c>
      <c r="AF184" s="430">
        <f t="shared" si="909"/>
        <v>-0.7309435165906677</v>
      </c>
      <c r="AG184" s="430">
        <f t="shared" si="909"/>
        <v>-0.75461116054702737</v>
      </c>
      <c r="AH184" s="1036">
        <f t="shared" si="909"/>
        <v>-0.77291246658089241</v>
      </c>
    </row>
    <row r="185" spans="1:36" ht="32.1" customHeight="1" outlineLevel="1" thickBot="1" x14ac:dyDescent="0.35">
      <c r="A185" s="1001" t="str">
        <f t="shared" si="874"/>
        <v>AUSTRIA</v>
      </c>
      <c r="B185" s="1004" t="str">
        <f t="shared" si="875"/>
        <v>DM AT</v>
      </c>
      <c r="C185" s="261" t="s">
        <v>44</v>
      </c>
      <c r="D185" s="65">
        <f>D181/D177-1</f>
        <v>0.60166120203350704</v>
      </c>
      <c r="E185" s="66">
        <f t="shared" ref="E185:G185" si="910">E181/E177-1</f>
        <v>0.49889873937189111</v>
      </c>
      <c r="F185" s="67">
        <f t="shared" si="910"/>
        <v>-0.47296090994693818</v>
      </c>
      <c r="G185" s="67">
        <f t="shared" si="910"/>
        <v>0.10799548863577102</v>
      </c>
      <c r="H185" s="66">
        <f>H181/H177-1</f>
        <v>-0.93034108402196403</v>
      </c>
      <c r="I185" s="66">
        <f t="shared" ref="I185:V185" si="911">I181/I177-1</f>
        <v>-0.67514025558898072</v>
      </c>
      <c r="J185" s="68">
        <f t="shared" si="911"/>
        <v>-0.8586966141317659</v>
      </c>
      <c r="K185" s="64">
        <f t="shared" si="911"/>
        <v>-0.83350656639903398</v>
      </c>
      <c r="L185" s="64">
        <f t="shared" si="911"/>
        <v>-0.6558361805527444</v>
      </c>
      <c r="M185" s="66">
        <f t="shared" si="911"/>
        <v>-1</v>
      </c>
      <c r="N185" s="66">
        <f t="shared" si="911"/>
        <v>-1</v>
      </c>
      <c r="O185" s="68">
        <f t="shared" si="911"/>
        <v>-1</v>
      </c>
      <c r="P185" s="64">
        <f t="shared" si="911"/>
        <v>-1</v>
      </c>
      <c r="Q185" s="66">
        <f t="shared" si="911"/>
        <v>-1</v>
      </c>
      <c r="R185" s="66">
        <f t="shared" si="911"/>
        <v>-1</v>
      </c>
      <c r="S185" s="68">
        <f t="shared" si="911"/>
        <v>-1</v>
      </c>
      <c r="T185" s="64">
        <f t="shared" si="911"/>
        <v>-1</v>
      </c>
      <c r="U185" s="83">
        <f t="shared" si="911"/>
        <v>-1</v>
      </c>
      <c r="V185" s="651">
        <f t="shared" si="911"/>
        <v>-0.75936363235937454</v>
      </c>
      <c r="W185" s="69">
        <f t="shared" ref="W185:AH185" si="912">W181/W177-1</f>
        <v>0.60166120203350704</v>
      </c>
      <c r="X185" s="69">
        <f t="shared" si="912"/>
        <v>0.55870183244973681</v>
      </c>
      <c r="Y185" s="69">
        <f t="shared" si="912"/>
        <v>0.1079954886357708</v>
      </c>
      <c r="Z185" s="69">
        <f t="shared" si="912"/>
        <v>-0.57447640960783497</v>
      </c>
      <c r="AA185" s="69">
        <f t="shared" si="912"/>
        <v>-0.60613316556764529</v>
      </c>
      <c r="AB185" s="69">
        <f t="shared" si="912"/>
        <v>-0.6558361805527444</v>
      </c>
      <c r="AC185" s="69">
        <f t="shared" si="912"/>
        <v>-0.69572771755928298</v>
      </c>
      <c r="AD185" s="69">
        <f t="shared" si="912"/>
        <v>-0.69594544790846458</v>
      </c>
      <c r="AE185" s="69">
        <f t="shared" si="912"/>
        <v>-0.72549738008384201</v>
      </c>
      <c r="AF185" s="69">
        <f t="shared" si="912"/>
        <v>-0.74891504686904442</v>
      </c>
      <c r="AG185" s="69">
        <f t="shared" si="912"/>
        <v>-0.76780971437077694</v>
      </c>
      <c r="AH185" s="651">
        <f t="shared" si="912"/>
        <v>-0.75936363235937454</v>
      </c>
    </row>
    <row r="186" spans="1:36" s="247" customFormat="1" ht="32.1" customHeight="1" outlineLevel="1" x14ac:dyDescent="0.3">
      <c r="A186" s="999" t="s">
        <v>52</v>
      </c>
      <c r="B186" s="1002" t="s">
        <v>71</v>
      </c>
      <c r="C186" s="259" t="s">
        <v>36</v>
      </c>
      <c r="D186" s="477">
        <v>8357670.6748000002</v>
      </c>
      <c r="E186" s="478">
        <v>7426891.5122999996</v>
      </c>
      <c r="F186" s="479">
        <v>5487769.0043000001</v>
      </c>
      <c r="G186" s="488">
        <f>F186+E186+D186</f>
        <v>21272331.191399999</v>
      </c>
      <c r="H186" s="481">
        <v>4989159.5758999996</v>
      </c>
      <c r="I186" s="478">
        <v>10253482.588500001</v>
      </c>
      <c r="J186" s="482">
        <v>8434540.8113000002</v>
      </c>
      <c r="K186" s="483">
        <f>J186+I186+H186</f>
        <v>23677182.975700002</v>
      </c>
      <c r="L186" s="483">
        <f>K186+G186</f>
        <v>44949514.167099997</v>
      </c>
      <c r="M186" s="481">
        <v>11185791.898700001</v>
      </c>
      <c r="N186" s="478">
        <v>6339330.4945</v>
      </c>
      <c r="O186" s="482">
        <v>7509888.6562999999</v>
      </c>
      <c r="P186" s="483">
        <f>O186+N186+M186</f>
        <v>25035011.049500003</v>
      </c>
      <c r="Q186" s="481">
        <v>8611883.7396000009</v>
      </c>
      <c r="R186" s="478">
        <v>7467551.3806999996</v>
      </c>
      <c r="S186" s="482">
        <v>10045386.2136</v>
      </c>
      <c r="T186" s="483">
        <f>S186+R186+Q186</f>
        <v>26124821.333900005</v>
      </c>
      <c r="U186" s="484">
        <f>T186+P186</f>
        <v>51159832.383400008</v>
      </c>
      <c r="V186" s="656">
        <f>U186+L186</f>
        <v>96109346.550500005</v>
      </c>
      <c r="W186" s="403">
        <f>D186</f>
        <v>8357670.6748000002</v>
      </c>
      <c r="X186" s="403">
        <f>D186+E186</f>
        <v>15784562.187100001</v>
      </c>
      <c r="Y186" s="403">
        <f>D186+E186+F186</f>
        <v>21272331.191399999</v>
      </c>
      <c r="Z186" s="403">
        <f>D186+E186+F186+H186</f>
        <v>26261490.767299999</v>
      </c>
      <c r="AA186" s="403">
        <f>D186+E186+F186+H186+I186</f>
        <v>36514973.355800003</v>
      </c>
      <c r="AB186" s="403">
        <f t="shared" ref="AB186:AB191" si="913">D186+E186+F186+H186+I186+J186</f>
        <v>44949514.167100005</v>
      </c>
      <c r="AC186" s="403">
        <f>D186+E186+F186+H186+I186+J186+M186</f>
        <v>56135306.065800004</v>
      </c>
      <c r="AD186" s="403">
        <f>D186+E186+F186+H186+I186+J186+M186+N186</f>
        <v>62474636.560300007</v>
      </c>
      <c r="AE186" s="403">
        <f t="shared" ref="AE186:AE191" si="914">D186+E186+F186+H186+I186+J186+M186+N186+O186</f>
        <v>69984525.216600001</v>
      </c>
      <c r="AF186" s="403">
        <f t="shared" ref="AF186:AF191" si="915">D186+E186+F186+H186+I186+J186+M186+N186+O186+Q186</f>
        <v>78596408.956200004</v>
      </c>
      <c r="AG186" s="403">
        <f>D186+E186+F186+H186+I186+J186+M186+N186+O186+Q186+R186</f>
        <v>86063960.336899996</v>
      </c>
      <c r="AH186" s="1031">
        <f>D186+E186+F186+H186+I186+J186+M186+N186+O186+Q186+R186+S186</f>
        <v>96109346.550499991</v>
      </c>
    </row>
    <row r="187" spans="1:36" ht="32.1" customHeight="1" outlineLevel="1" x14ac:dyDescent="0.3">
      <c r="A187" s="1000" t="str">
        <f t="shared" ref="A187:A194" si="916">A186</f>
        <v>GERMANY</v>
      </c>
      <c r="B187" s="1003" t="str">
        <f t="shared" ref="B187:B194" si="917">B186</f>
        <v xml:space="preserve">DM DE </v>
      </c>
      <c r="C187" s="275" t="s">
        <v>37</v>
      </c>
      <c r="D187" s="324">
        <f>D186/$B$2</f>
        <v>1943644.3429767443</v>
      </c>
      <c r="E187" s="325">
        <f t="shared" ref="E187:F187" si="918">E186/$B$2</f>
        <v>1727184.0726279069</v>
      </c>
      <c r="F187" s="326">
        <f t="shared" si="918"/>
        <v>1276225.3498372093</v>
      </c>
      <c r="G187" s="333">
        <f t="shared" ref="G187:G191" si="919">F187+E187+D187</f>
        <v>4947053.765441861</v>
      </c>
      <c r="H187" s="327">
        <f>H186/$B$2</f>
        <v>1160269.6688139534</v>
      </c>
      <c r="I187" s="325">
        <f t="shared" ref="I187:J187" si="920">I186/$B$2</f>
        <v>2384530.834534884</v>
      </c>
      <c r="J187" s="328">
        <f t="shared" si="920"/>
        <v>1961521.1189069769</v>
      </c>
      <c r="K187" s="329">
        <f t="shared" ref="K187:K191" si="921">J187+I187+H187</f>
        <v>5506321.6222558143</v>
      </c>
      <c r="L187" s="329">
        <f t="shared" ref="L187:L191" si="922">K187+G187</f>
        <v>10453375.387697674</v>
      </c>
      <c r="M187" s="327">
        <f>M186/$B$2</f>
        <v>2601346.9531860468</v>
      </c>
      <c r="N187" s="325">
        <f t="shared" ref="N187:O187" si="923">N186/$B$2</f>
        <v>1474262.9056976745</v>
      </c>
      <c r="O187" s="328">
        <f t="shared" si="923"/>
        <v>1746485.7340232558</v>
      </c>
      <c r="P187" s="329">
        <f t="shared" ref="P187:P191" si="924">O187+N187+M187</f>
        <v>5822095.5929069771</v>
      </c>
      <c r="Q187" s="327">
        <f>Q186/$B$2</f>
        <v>2002763.6603720933</v>
      </c>
      <c r="R187" s="325">
        <f t="shared" ref="R187:S187" si="925">R186/$B$2</f>
        <v>1736639.8559767441</v>
      </c>
      <c r="S187" s="328">
        <f t="shared" si="925"/>
        <v>2336136.3287441861</v>
      </c>
      <c r="T187" s="329">
        <f t="shared" ref="T187:T190" si="926">S187+R187+Q187</f>
        <v>6075539.845093023</v>
      </c>
      <c r="U187" s="329">
        <f t="shared" ref="U187:U191" si="927">T187+P187</f>
        <v>11897635.438000001</v>
      </c>
      <c r="V187" s="645">
        <f t="shared" ref="V187:V191" si="928">U187+L187</f>
        <v>22351010.825697675</v>
      </c>
      <c r="W187" s="329">
        <f>D187</f>
        <v>1943644.3429767443</v>
      </c>
      <c r="X187" s="329">
        <f t="shared" ref="X187:X191" si="929">D187+E187</f>
        <v>3670828.415604651</v>
      </c>
      <c r="Y187" s="329">
        <f>D187+E187+F187</f>
        <v>4947053.7654418601</v>
      </c>
      <c r="Z187" s="329">
        <f t="shared" ref="Z187:Z191" si="930">D187+E187+F187+H187</f>
        <v>6107323.4342558132</v>
      </c>
      <c r="AA187" s="329">
        <f t="shared" ref="AA187:AA191" si="931">D187+E187+F187+H187+I187</f>
        <v>8491854.2687906977</v>
      </c>
      <c r="AB187" s="329">
        <f t="shared" si="913"/>
        <v>10453375.387697674</v>
      </c>
      <c r="AC187" s="329">
        <f t="shared" ref="AC187:AC191" si="932">D187+E187+F187+H187+I187+J187+M187</f>
        <v>13054722.340883721</v>
      </c>
      <c r="AD187" s="329">
        <f t="shared" ref="AD187:AD191" si="933">D187+E187+F187+H187+I187+J187+M187+N187</f>
        <v>14528985.246581394</v>
      </c>
      <c r="AE187" s="329">
        <f t="shared" si="914"/>
        <v>16275470.98060465</v>
      </c>
      <c r="AF187" s="329">
        <f t="shared" si="915"/>
        <v>18278234.640976742</v>
      </c>
      <c r="AG187" s="329">
        <f t="shared" ref="AG187:AG191" si="934">D187+E187+F187+H187+I187+J187+M187+N187+O187+Q187+R187</f>
        <v>20014874.496953487</v>
      </c>
      <c r="AH187" s="1032">
        <f t="shared" ref="AH187:AH191" si="935">D187+E187+F187+H187+I187+J187+M187+N187+O187+Q187+R187+S187</f>
        <v>22351010.825697675</v>
      </c>
    </row>
    <row r="188" spans="1:36" ht="32.1" customHeight="1" outlineLevel="1" x14ac:dyDescent="0.3">
      <c r="A188" s="1000" t="str">
        <f t="shared" si="916"/>
        <v>GERMANY</v>
      </c>
      <c r="B188" s="1003" t="str">
        <f t="shared" si="917"/>
        <v xml:space="preserve">DM DE </v>
      </c>
      <c r="C188" s="322" t="s">
        <v>38</v>
      </c>
      <c r="D188" s="336">
        <v>8032552.9852117263</v>
      </c>
      <c r="E188" s="337">
        <v>7701589.3879253203</v>
      </c>
      <c r="F188" s="338">
        <v>8578779.8699112199</v>
      </c>
      <c r="G188" s="339">
        <f>F188+E188+D188</f>
        <v>24312922.243048266</v>
      </c>
      <c r="H188" s="340">
        <v>6853934.24097363</v>
      </c>
      <c r="I188" s="337">
        <v>8157848.2046218868</v>
      </c>
      <c r="J188" s="341">
        <v>7826625.058349153</v>
      </c>
      <c r="K188" s="342">
        <f t="shared" si="921"/>
        <v>22838407.503944669</v>
      </c>
      <c r="L188" s="342">
        <f t="shared" si="922"/>
        <v>47151329.746992931</v>
      </c>
      <c r="M188" s="340">
        <v>9001796.9464701749</v>
      </c>
      <c r="N188" s="337">
        <v>7636229.5583013641</v>
      </c>
      <c r="O188" s="341">
        <v>6480735.8465585103</v>
      </c>
      <c r="P188" s="342">
        <f t="shared" si="924"/>
        <v>23118762.351330049</v>
      </c>
      <c r="Q188" s="340">
        <v>7324856.7038059728</v>
      </c>
      <c r="R188" s="337">
        <v>7821176.3901587874</v>
      </c>
      <c r="S188" s="341">
        <v>7400931.7463022843</v>
      </c>
      <c r="T188" s="342">
        <f t="shared" si="926"/>
        <v>22546964.840267044</v>
      </c>
      <c r="U188" s="342">
        <f t="shared" si="927"/>
        <v>45665727.191597089</v>
      </c>
      <c r="V188" s="646">
        <f t="shared" si="928"/>
        <v>92817056.93859002</v>
      </c>
      <c r="W188" s="342">
        <f t="shared" ref="W188:W191" si="936">D188</f>
        <v>8032552.9852117263</v>
      </c>
      <c r="X188" s="342">
        <f t="shared" si="929"/>
        <v>15734142.373137046</v>
      </c>
      <c r="Y188" s="342">
        <f t="shared" ref="Y188:Y191" si="937">D188+E188+F188</f>
        <v>24312922.243048266</v>
      </c>
      <c r="Z188" s="342">
        <f t="shared" si="930"/>
        <v>31166856.484021895</v>
      </c>
      <c r="AA188" s="342">
        <f t="shared" si="931"/>
        <v>39324704.688643783</v>
      </c>
      <c r="AB188" s="342">
        <f t="shared" si="913"/>
        <v>47151329.746992938</v>
      </c>
      <c r="AC188" s="342">
        <f t="shared" si="932"/>
        <v>56153126.693463117</v>
      </c>
      <c r="AD188" s="342">
        <f t="shared" si="933"/>
        <v>63789356.251764484</v>
      </c>
      <c r="AE188" s="342">
        <f t="shared" si="914"/>
        <v>70270092.098322988</v>
      </c>
      <c r="AF188" s="342">
        <f t="shared" si="915"/>
        <v>77594948.802128956</v>
      </c>
      <c r="AG188" s="342">
        <f t="shared" si="934"/>
        <v>85416125.192287743</v>
      </c>
      <c r="AH188" s="1033">
        <f t="shared" si="935"/>
        <v>92817056.93859002</v>
      </c>
    </row>
    <row r="189" spans="1:36" ht="32.1" customHeight="1" outlineLevel="1" x14ac:dyDescent="0.3">
      <c r="A189" s="1000" t="str">
        <f t="shared" si="916"/>
        <v>GERMANY</v>
      </c>
      <c r="B189" s="1003" t="str">
        <f t="shared" si="917"/>
        <v xml:space="preserve">DM DE </v>
      </c>
      <c r="C189" s="268" t="s">
        <v>39</v>
      </c>
      <c r="D189" s="331">
        <f>D188/$B$2</f>
        <v>1868035.5779562155</v>
      </c>
      <c r="E189" s="332">
        <f t="shared" ref="E189:F189" si="938">E188/$B$2</f>
        <v>1791067.2995175165</v>
      </c>
      <c r="F189" s="333">
        <f t="shared" si="938"/>
        <v>1995065.0860258653</v>
      </c>
      <c r="G189" s="333">
        <f t="shared" si="919"/>
        <v>5654167.9634995973</v>
      </c>
      <c r="H189" s="332">
        <f>H188/$B$2</f>
        <v>1593938.1955752629</v>
      </c>
      <c r="I189" s="332">
        <f t="shared" ref="I189:J189" si="939">I188/$B$2</f>
        <v>1897174.0010748575</v>
      </c>
      <c r="J189" s="334">
        <f t="shared" si="939"/>
        <v>1820145.3624067798</v>
      </c>
      <c r="K189" s="335">
        <f t="shared" si="921"/>
        <v>5311257.5590569004</v>
      </c>
      <c r="L189" s="335">
        <f t="shared" si="922"/>
        <v>10965425.522556499</v>
      </c>
      <c r="M189" s="332">
        <f>M188/$B$2</f>
        <v>2093441.1503419012</v>
      </c>
      <c r="N189" s="332">
        <f t="shared" ref="N189:O189" si="940">N188/$B$2</f>
        <v>1775867.3391398522</v>
      </c>
      <c r="O189" s="334">
        <f t="shared" si="940"/>
        <v>1507147.8712926768</v>
      </c>
      <c r="P189" s="335">
        <f t="shared" si="924"/>
        <v>5376456.3607744304</v>
      </c>
      <c r="Q189" s="332">
        <f>Q188/$B$2</f>
        <v>1703455.0473967378</v>
      </c>
      <c r="R189" s="332">
        <f t="shared" ref="R189:S189" si="941">R188/$B$2</f>
        <v>1818878.2302694856</v>
      </c>
      <c r="S189" s="334">
        <f t="shared" si="941"/>
        <v>1721146.9177447173</v>
      </c>
      <c r="T189" s="335">
        <f t="shared" si="926"/>
        <v>5243480.1954109408</v>
      </c>
      <c r="U189" s="335">
        <f t="shared" si="927"/>
        <v>10619936.556185372</v>
      </c>
      <c r="V189" s="647">
        <f t="shared" si="928"/>
        <v>21585362.078741871</v>
      </c>
      <c r="W189" s="335">
        <f t="shared" si="936"/>
        <v>1868035.5779562155</v>
      </c>
      <c r="X189" s="335">
        <f t="shared" si="929"/>
        <v>3659102.877473732</v>
      </c>
      <c r="Y189" s="335">
        <f t="shared" si="937"/>
        <v>5654167.9634995973</v>
      </c>
      <c r="Z189" s="335">
        <f t="shared" si="930"/>
        <v>7248106.1590748597</v>
      </c>
      <c r="AA189" s="335">
        <f t="shared" si="931"/>
        <v>9145280.1601497177</v>
      </c>
      <c r="AB189" s="335">
        <f t="shared" si="913"/>
        <v>10965425.522556497</v>
      </c>
      <c r="AC189" s="335">
        <f t="shared" si="932"/>
        <v>13058866.672898399</v>
      </c>
      <c r="AD189" s="335">
        <f t="shared" si="933"/>
        <v>14834734.012038251</v>
      </c>
      <c r="AE189" s="335">
        <f t="shared" si="914"/>
        <v>16341881.883330928</v>
      </c>
      <c r="AF189" s="335">
        <f t="shared" si="915"/>
        <v>18045336.930727664</v>
      </c>
      <c r="AG189" s="335">
        <f t="shared" si="934"/>
        <v>19864215.160997149</v>
      </c>
      <c r="AH189" s="1034">
        <f t="shared" si="935"/>
        <v>21585362.078741867</v>
      </c>
    </row>
    <row r="190" spans="1:36" ht="32.1" customHeight="1" outlineLevel="1" x14ac:dyDescent="0.3">
      <c r="A190" s="1000" t="str">
        <f t="shared" si="916"/>
        <v>GERMANY</v>
      </c>
      <c r="B190" s="1003" t="str">
        <f t="shared" si="917"/>
        <v xml:space="preserve">DM DE </v>
      </c>
      <c r="C190" s="323" t="s">
        <v>40</v>
      </c>
      <c r="D190" s="357">
        <f>'JANUARY ''25 PLN'!I26</f>
        <v>5085799.2514000004</v>
      </c>
      <c r="E190" s="358">
        <f>'FEBRUARY ''25 PLN'!P26</f>
        <v>5524695.8300000001</v>
      </c>
      <c r="F190" s="359">
        <f>'MARCH ''25 PLN'!Q26</f>
        <v>3271161.13</v>
      </c>
      <c r="G190" s="360">
        <f t="shared" si="919"/>
        <v>13881656.211400002</v>
      </c>
      <c r="H190" s="361">
        <f>'APRIL ''25 PLN'!P26</f>
        <v>5568540.8168762699</v>
      </c>
      <c r="I190" s="358">
        <f>'MAY ''25 PLN'!P26</f>
        <v>5638063.3841596982</v>
      </c>
      <c r="J190" s="362">
        <f>'JUNE ''25 PLN'!Q26</f>
        <v>4708962.5525142383</v>
      </c>
      <c r="K190" s="363">
        <f t="shared" si="921"/>
        <v>15915566.753550205</v>
      </c>
      <c r="L190" s="363">
        <f t="shared" si="922"/>
        <v>29797222.964950208</v>
      </c>
      <c r="M190" s="361">
        <f>'JULY ''25 PLN'!P26</f>
        <v>0</v>
      </c>
      <c r="N190" s="358">
        <f>'AUGUST ''25 PLN'!P26</f>
        <v>0</v>
      </c>
      <c r="O190" s="362">
        <f>'SEPTEMBER ''25 PLN'!P26</f>
        <v>0</v>
      </c>
      <c r="P190" s="363">
        <f t="shared" si="924"/>
        <v>0</v>
      </c>
      <c r="Q190" s="361">
        <f>'OCTOBER ''25 PLN'!P26</f>
        <v>0</v>
      </c>
      <c r="R190" s="358">
        <f>'NOVEMBER ''25 PLN'!P26</f>
        <v>0</v>
      </c>
      <c r="S190" s="362">
        <f>'DECEMBER ''25 PLN'!P26</f>
        <v>0</v>
      </c>
      <c r="T190" s="363">
        <f t="shared" si="926"/>
        <v>0</v>
      </c>
      <c r="U190" s="363">
        <f t="shared" si="927"/>
        <v>0</v>
      </c>
      <c r="V190" s="648">
        <f t="shared" si="928"/>
        <v>29797222.964950208</v>
      </c>
      <c r="W190" s="363">
        <f t="shared" si="936"/>
        <v>5085799.2514000004</v>
      </c>
      <c r="X190" s="363">
        <f t="shared" si="929"/>
        <v>10610495.0814</v>
      </c>
      <c r="Y190" s="363">
        <f t="shared" si="937"/>
        <v>13881656.211399999</v>
      </c>
      <c r="Z190" s="363">
        <f t="shared" si="930"/>
        <v>19450197.028276268</v>
      </c>
      <c r="AA190" s="363">
        <f t="shared" si="931"/>
        <v>25088260.412435967</v>
      </c>
      <c r="AB190" s="363">
        <f t="shared" si="913"/>
        <v>29797222.964950204</v>
      </c>
      <c r="AC190" s="363">
        <f t="shared" si="932"/>
        <v>29797222.964950204</v>
      </c>
      <c r="AD190" s="363">
        <f t="shared" si="933"/>
        <v>29797222.964950204</v>
      </c>
      <c r="AE190" s="363">
        <f t="shared" si="914"/>
        <v>29797222.964950204</v>
      </c>
      <c r="AF190" s="363">
        <f t="shared" si="915"/>
        <v>29797222.964950204</v>
      </c>
      <c r="AG190" s="363">
        <f t="shared" si="934"/>
        <v>29797222.964950204</v>
      </c>
      <c r="AH190" s="1035">
        <f t="shared" si="935"/>
        <v>29797222.964950204</v>
      </c>
    </row>
    <row r="191" spans="1:36" ht="32.1" customHeight="1" outlineLevel="1" x14ac:dyDescent="0.3">
      <c r="A191" s="1000" t="str">
        <f t="shared" si="916"/>
        <v>GERMANY</v>
      </c>
      <c r="B191" s="1003" t="str">
        <f t="shared" si="917"/>
        <v xml:space="preserve">DM DE </v>
      </c>
      <c r="C191" s="268" t="s">
        <v>41</v>
      </c>
      <c r="D191" s="331">
        <f>D190/$B$2</f>
        <v>1182744.0119534885</v>
      </c>
      <c r="E191" s="817">
        <f t="shared" ref="E191:F191" si="942">E190/$B$2</f>
        <v>1284812.9837209303</v>
      </c>
      <c r="F191" s="818">
        <f t="shared" si="942"/>
        <v>760735.14651162794</v>
      </c>
      <c r="G191" s="333">
        <f t="shared" si="919"/>
        <v>3228292.1421860466</v>
      </c>
      <c r="H191" s="332">
        <f>H190/$B$2</f>
        <v>1295009.492296807</v>
      </c>
      <c r="I191" s="817">
        <f t="shared" ref="I191:J191" si="943">I190/$B$2</f>
        <v>1311177.5311999298</v>
      </c>
      <c r="J191" s="817">
        <f t="shared" si="943"/>
        <v>1095107.5703521485</v>
      </c>
      <c r="K191" s="335">
        <f t="shared" si="921"/>
        <v>3701294.5938488855</v>
      </c>
      <c r="L191" s="335">
        <f t="shared" si="922"/>
        <v>6929586.7360349316</v>
      </c>
      <c r="M191" s="817">
        <f>M190/$B$2</f>
        <v>0</v>
      </c>
      <c r="N191" s="817">
        <f t="shared" ref="N191:O191" si="944">N190/$B$2</f>
        <v>0</v>
      </c>
      <c r="O191" s="817">
        <f t="shared" si="944"/>
        <v>0</v>
      </c>
      <c r="P191" s="335">
        <f t="shared" si="924"/>
        <v>0</v>
      </c>
      <c r="Q191" s="817">
        <f>Q190/$B$2</f>
        <v>0</v>
      </c>
      <c r="R191" s="817">
        <f t="shared" ref="R191:S191" si="945">R190/$B$2</f>
        <v>0</v>
      </c>
      <c r="S191" s="817">
        <f t="shared" si="945"/>
        <v>0</v>
      </c>
      <c r="T191" s="335">
        <f>S191+R191+Q191</f>
        <v>0</v>
      </c>
      <c r="U191" s="335">
        <f t="shared" si="927"/>
        <v>0</v>
      </c>
      <c r="V191" s="822">
        <f t="shared" si="928"/>
        <v>6929586.7360349316</v>
      </c>
      <c r="W191" s="335">
        <f t="shared" si="936"/>
        <v>1182744.0119534885</v>
      </c>
      <c r="X191" s="335">
        <f t="shared" si="929"/>
        <v>2467556.9956744188</v>
      </c>
      <c r="Y191" s="335">
        <f t="shared" si="937"/>
        <v>3228292.1421860466</v>
      </c>
      <c r="Z191" s="335">
        <f t="shared" si="930"/>
        <v>4523301.6344828531</v>
      </c>
      <c r="AA191" s="335">
        <f t="shared" si="931"/>
        <v>5834479.1656827834</v>
      </c>
      <c r="AB191" s="335">
        <f t="shared" si="913"/>
        <v>6929586.7360349316</v>
      </c>
      <c r="AC191" s="335">
        <f t="shared" si="932"/>
        <v>6929586.7360349316</v>
      </c>
      <c r="AD191" s="335">
        <f t="shared" si="933"/>
        <v>6929586.7360349316</v>
      </c>
      <c r="AE191" s="335">
        <f t="shared" si="914"/>
        <v>6929586.7360349316</v>
      </c>
      <c r="AF191" s="335">
        <f t="shared" si="915"/>
        <v>6929586.7360349316</v>
      </c>
      <c r="AG191" s="335">
        <f t="shared" si="934"/>
        <v>6929586.7360349316</v>
      </c>
      <c r="AH191" s="1034">
        <f t="shared" si="935"/>
        <v>6929586.7360349316</v>
      </c>
    </row>
    <row r="192" spans="1:36" ht="32.1" customHeight="1" outlineLevel="1" x14ac:dyDescent="0.3">
      <c r="A192" s="1000" t="str">
        <f t="shared" si="916"/>
        <v>GERMANY</v>
      </c>
      <c r="B192" s="1003" t="str">
        <f t="shared" si="917"/>
        <v xml:space="preserve">DM DE </v>
      </c>
      <c r="C192" s="321" t="s">
        <v>42</v>
      </c>
      <c r="D192" s="343">
        <f>D190-D188</f>
        <v>-2946753.7338117259</v>
      </c>
      <c r="E192" s="344">
        <f t="shared" ref="E192:G192" si="946">E190-E188</f>
        <v>-2176893.5579253202</v>
      </c>
      <c r="F192" s="345">
        <f t="shared" si="946"/>
        <v>-5307618.73991122</v>
      </c>
      <c r="G192" s="346">
        <f t="shared" si="946"/>
        <v>-10431266.031648263</v>
      </c>
      <c r="H192" s="347">
        <f>H190-H188</f>
        <v>-1285393.4240973601</v>
      </c>
      <c r="I192" s="344">
        <f t="shared" ref="I192:V192" si="947">I190-I188</f>
        <v>-2519784.8204621887</v>
      </c>
      <c r="J192" s="348">
        <f t="shared" si="947"/>
        <v>-3117662.5058349147</v>
      </c>
      <c r="K192" s="349">
        <f t="shared" si="947"/>
        <v>-6922840.7503944635</v>
      </c>
      <c r="L192" s="349">
        <f t="shared" si="947"/>
        <v>-17354106.782042723</v>
      </c>
      <c r="M192" s="347">
        <f t="shared" si="947"/>
        <v>-9001796.9464701749</v>
      </c>
      <c r="N192" s="344">
        <f t="shared" si="947"/>
        <v>-7636229.5583013641</v>
      </c>
      <c r="O192" s="348">
        <f t="shared" si="947"/>
        <v>-6480735.8465585103</v>
      </c>
      <c r="P192" s="349">
        <f t="shared" si="947"/>
        <v>-23118762.351330049</v>
      </c>
      <c r="Q192" s="347">
        <f t="shared" si="947"/>
        <v>-7324856.7038059728</v>
      </c>
      <c r="R192" s="344">
        <f t="shared" si="947"/>
        <v>-7821176.3901587874</v>
      </c>
      <c r="S192" s="348">
        <f t="shared" si="947"/>
        <v>-7400931.7463022843</v>
      </c>
      <c r="T192" s="349">
        <f t="shared" si="947"/>
        <v>-22546964.840267044</v>
      </c>
      <c r="U192" s="349">
        <f t="shared" si="947"/>
        <v>-45665727.191597089</v>
      </c>
      <c r="V192" s="658">
        <f t="shared" si="947"/>
        <v>-63019833.973639816</v>
      </c>
      <c r="W192" s="423">
        <f t="shared" ref="W192:AH192" si="948">W190-W188</f>
        <v>-2946753.7338117259</v>
      </c>
      <c r="X192" s="423">
        <f t="shared" si="948"/>
        <v>-5123647.2917370461</v>
      </c>
      <c r="Y192" s="423">
        <f t="shared" si="948"/>
        <v>-10431266.031648267</v>
      </c>
      <c r="Z192" s="423">
        <f t="shared" si="948"/>
        <v>-11716659.455745626</v>
      </c>
      <c r="AA192" s="423">
        <f t="shared" si="948"/>
        <v>-14236444.276207816</v>
      </c>
      <c r="AB192" s="423">
        <f t="shared" si="948"/>
        <v>-17354106.782042734</v>
      </c>
      <c r="AC192" s="423">
        <f t="shared" si="948"/>
        <v>-26355903.728512913</v>
      </c>
      <c r="AD192" s="423">
        <f t="shared" si="948"/>
        <v>-33992133.28681428</v>
      </c>
      <c r="AE192" s="423">
        <f t="shared" si="948"/>
        <v>-40472869.133372784</v>
      </c>
      <c r="AF192" s="423">
        <f t="shared" si="948"/>
        <v>-47797725.837178752</v>
      </c>
      <c r="AG192" s="423">
        <f t="shared" si="948"/>
        <v>-55618902.227337539</v>
      </c>
      <c r="AH192" s="512">
        <f t="shared" si="948"/>
        <v>-63019833.973639816</v>
      </c>
    </row>
    <row r="193" spans="1:34" ht="32.1" customHeight="1" outlineLevel="1" x14ac:dyDescent="0.3">
      <c r="A193" s="1000" t="str">
        <f t="shared" si="916"/>
        <v>GERMANY</v>
      </c>
      <c r="B193" s="1003" t="str">
        <f t="shared" si="917"/>
        <v xml:space="preserve">DM DE </v>
      </c>
      <c r="C193" s="321" t="s">
        <v>43</v>
      </c>
      <c r="D193" s="350">
        <f>D190/D188-1</f>
        <v>-0.36685145298597166</v>
      </c>
      <c r="E193" s="351">
        <f t="shared" ref="E193:F193" si="949">E190/E188-1</f>
        <v>-0.28265510510574476</v>
      </c>
      <c r="F193" s="352">
        <f t="shared" si="949"/>
        <v>-0.61869156458098362</v>
      </c>
      <c r="G193" s="353">
        <f>G190/G188-1</f>
        <v>-0.42904205127505191</v>
      </c>
      <c r="H193" s="354">
        <f>H190/H188-1</f>
        <v>-0.18754096244652108</v>
      </c>
      <c r="I193" s="351">
        <f t="shared" ref="I193:V193" si="950">I190/I188-1</f>
        <v>-0.30887861078790202</v>
      </c>
      <c r="J193" s="355">
        <f t="shared" si="950"/>
        <v>-0.39834059797065502</v>
      </c>
      <c r="K193" s="356">
        <f t="shared" si="950"/>
        <v>-0.30312274396534633</v>
      </c>
      <c r="L193" s="356">
        <f t="shared" si="950"/>
        <v>-0.36805126971311941</v>
      </c>
      <c r="M193" s="354">
        <f t="shared" si="950"/>
        <v>-1</v>
      </c>
      <c r="N193" s="351">
        <f t="shared" si="950"/>
        <v>-1</v>
      </c>
      <c r="O193" s="355">
        <f t="shared" si="950"/>
        <v>-1</v>
      </c>
      <c r="P193" s="356">
        <f t="shared" si="950"/>
        <v>-1</v>
      </c>
      <c r="Q193" s="354">
        <f t="shared" si="950"/>
        <v>-1</v>
      </c>
      <c r="R193" s="351">
        <f t="shared" si="950"/>
        <v>-1</v>
      </c>
      <c r="S193" s="355">
        <f t="shared" si="950"/>
        <v>-1</v>
      </c>
      <c r="T193" s="356">
        <f t="shared" si="950"/>
        <v>-1</v>
      </c>
      <c r="U193" s="356">
        <f t="shared" si="950"/>
        <v>-1</v>
      </c>
      <c r="V193" s="650">
        <f t="shared" si="950"/>
        <v>-0.67896824196155281</v>
      </c>
      <c r="W193" s="430">
        <f t="shared" ref="W193:AH193" si="951">W190/W188-1</f>
        <v>-0.36685145298597166</v>
      </c>
      <c r="X193" s="430">
        <f t="shared" si="951"/>
        <v>-0.32563880319811178</v>
      </c>
      <c r="Y193" s="430">
        <f t="shared" si="951"/>
        <v>-0.42904205127505202</v>
      </c>
      <c r="Z193" s="430">
        <f t="shared" si="951"/>
        <v>-0.37593330792768043</v>
      </c>
      <c r="AA193" s="430">
        <f t="shared" si="951"/>
        <v>-0.36202291635565742</v>
      </c>
      <c r="AB193" s="430">
        <f t="shared" si="951"/>
        <v>-0.36805126971311952</v>
      </c>
      <c r="AC193" s="430">
        <f t="shared" si="951"/>
        <v>-0.46935772378960061</v>
      </c>
      <c r="AD193" s="430">
        <f t="shared" si="951"/>
        <v>-0.5328809582691787</v>
      </c>
      <c r="AE193" s="430">
        <f t="shared" si="951"/>
        <v>-0.57596152110833332</v>
      </c>
      <c r="AF193" s="430">
        <f t="shared" si="951"/>
        <v>-0.61599017171936499</v>
      </c>
      <c r="AG193" s="430">
        <f t="shared" si="951"/>
        <v>-0.65115225142944544</v>
      </c>
      <c r="AH193" s="1036">
        <f t="shared" si="951"/>
        <v>-0.67896824196155281</v>
      </c>
    </row>
    <row r="194" spans="1:34" ht="32.1" customHeight="1" outlineLevel="1" thickBot="1" x14ac:dyDescent="0.35">
      <c r="A194" s="1001" t="str">
        <f t="shared" si="916"/>
        <v>GERMANY</v>
      </c>
      <c r="B194" s="1004" t="str">
        <f t="shared" si="917"/>
        <v xml:space="preserve">DM DE </v>
      </c>
      <c r="C194" s="261" t="s">
        <v>44</v>
      </c>
      <c r="D194" s="65">
        <f>D190/D186-1</f>
        <v>-0.39148125724375904</v>
      </c>
      <c r="E194" s="66">
        <f t="shared" ref="E194:G194" si="952">E190/E186-1</f>
        <v>-0.25612272363877808</v>
      </c>
      <c r="F194" s="67">
        <f t="shared" si="952"/>
        <v>-0.40391785305889394</v>
      </c>
      <c r="G194" s="67">
        <f t="shared" si="952"/>
        <v>-0.34743136111889361</v>
      </c>
      <c r="H194" s="66">
        <f>H190/H186-1</f>
        <v>0.11612802360039876</v>
      </c>
      <c r="I194" s="66">
        <f t="shared" ref="I194:V194" si="953">I190/I186-1</f>
        <v>-0.45013186149229123</v>
      </c>
      <c r="J194" s="68">
        <f t="shared" si="953"/>
        <v>-0.44170493001758859</v>
      </c>
      <c r="K194" s="64">
        <f t="shared" si="953"/>
        <v>-0.32780995231213017</v>
      </c>
      <c r="L194" s="64">
        <f t="shared" si="953"/>
        <v>-0.33709577251093503</v>
      </c>
      <c r="M194" s="66">
        <f t="shared" si="953"/>
        <v>-1</v>
      </c>
      <c r="N194" s="66">
        <f t="shared" si="953"/>
        <v>-1</v>
      </c>
      <c r="O194" s="68">
        <f t="shared" si="953"/>
        <v>-1</v>
      </c>
      <c r="P194" s="64">
        <f t="shared" si="953"/>
        <v>-1</v>
      </c>
      <c r="Q194" s="66">
        <f t="shared" si="953"/>
        <v>-1</v>
      </c>
      <c r="R194" s="66">
        <f t="shared" si="953"/>
        <v>-1</v>
      </c>
      <c r="S194" s="68">
        <f t="shared" si="953"/>
        <v>-1</v>
      </c>
      <c r="T194" s="64">
        <f t="shared" si="953"/>
        <v>-1</v>
      </c>
      <c r="U194" s="83">
        <f t="shared" si="953"/>
        <v>-1</v>
      </c>
      <c r="V194" s="651">
        <f t="shared" si="953"/>
        <v>-0.68996539842986593</v>
      </c>
      <c r="W194" s="69">
        <f t="shared" ref="W194:AH194" si="954">W190/W186-1</f>
        <v>-0.39148125724375904</v>
      </c>
      <c r="X194" s="69">
        <f t="shared" si="954"/>
        <v>-0.32779288043405663</v>
      </c>
      <c r="Y194" s="69">
        <f t="shared" si="954"/>
        <v>-0.34743136111889372</v>
      </c>
      <c r="Z194" s="69">
        <f t="shared" si="954"/>
        <v>-0.25936432167456935</v>
      </c>
      <c r="AA194" s="69">
        <f t="shared" si="954"/>
        <v>-0.31293225472254182</v>
      </c>
      <c r="AB194" s="69">
        <f t="shared" si="954"/>
        <v>-0.33709577251093514</v>
      </c>
      <c r="AC194" s="69">
        <f t="shared" si="954"/>
        <v>-0.46918926691122242</v>
      </c>
      <c r="AD194" s="69">
        <f t="shared" si="954"/>
        <v>-0.52305087943664674</v>
      </c>
      <c r="AE194" s="69">
        <f t="shared" si="954"/>
        <v>-0.57423126222934728</v>
      </c>
      <c r="AF194" s="69">
        <f t="shared" si="954"/>
        <v>-0.62088315025237961</v>
      </c>
      <c r="AG194" s="69">
        <f t="shared" si="954"/>
        <v>-0.65377815698571085</v>
      </c>
      <c r="AH194" s="651">
        <f t="shared" si="954"/>
        <v>-0.68996539842986593</v>
      </c>
    </row>
    <row r="195" spans="1:34" s="247" customFormat="1" ht="32.1" customHeight="1" outlineLevel="1" x14ac:dyDescent="0.3">
      <c r="A195" s="999" t="s">
        <v>52</v>
      </c>
      <c r="B195" s="1002" t="s">
        <v>72</v>
      </c>
      <c r="C195" s="259" t="s">
        <v>36</v>
      </c>
      <c r="D195" s="477">
        <v>1728015.4195000001</v>
      </c>
      <c r="E195" s="478">
        <v>2053432.7102000001</v>
      </c>
      <c r="F195" s="479">
        <v>1349156.9565000001</v>
      </c>
      <c r="G195" s="488">
        <f>F195+E195+D195</f>
        <v>5130605.0861999998</v>
      </c>
      <c r="H195" s="481">
        <v>1490616.4723</v>
      </c>
      <c r="I195" s="478">
        <v>543158.29929999996</v>
      </c>
      <c r="J195" s="482">
        <v>2056318.7401000001</v>
      </c>
      <c r="K195" s="483">
        <f>J195+I195+H195</f>
        <v>4090093.5117000001</v>
      </c>
      <c r="L195" s="483">
        <f>K195+G195</f>
        <v>9220698.5978999995</v>
      </c>
      <c r="M195" s="481">
        <v>2889366.8632</v>
      </c>
      <c r="N195" s="478">
        <v>2096233.973</v>
      </c>
      <c r="O195" s="482">
        <v>1806486.6624</v>
      </c>
      <c r="P195" s="483">
        <f>O195+N195+M195</f>
        <v>6792087.4986000005</v>
      </c>
      <c r="Q195" s="481">
        <v>1778056.101</v>
      </c>
      <c r="R195" s="478">
        <v>2646192.8613</v>
      </c>
      <c r="S195" s="482">
        <v>240367.9137</v>
      </c>
      <c r="T195" s="483">
        <f>S195+R195+Q195</f>
        <v>4664616.8760000002</v>
      </c>
      <c r="U195" s="484">
        <f>T195+P195</f>
        <v>11456704.374600001</v>
      </c>
      <c r="V195" s="656">
        <f>U195+L195</f>
        <v>20677402.9725</v>
      </c>
      <c r="W195" s="403">
        <f>D195</f>
        <v>1728015.4195000001</v>
      </c>
      <c r="X195" s="403">
        <f>D195+E195</f>
        <v>3781448.1297000004</v>
      </c>
      <c r="Y195" s="403">
        <f>D195+E195+F195</f>
        <v>5130605.0862000007</v>
      </c>
      <c r="Z195" s="403">
        <f>D195+E195+F195+H195</f>
        <v>6621221.5585000012</v>
      </c>
      <c r="AA195" s="403">
        <f>D195+E195+F195+H195+I195</f>
        <v>7164379.8578000013</v>
      </c>
      <c r="AB195" s="403">
        <f t="shared" ref="AB195:AB200" si="955">D195+E195+F195+H195+I195+J195</f>
        <v>9220698.5979000013</v>
      </c>
      <c r="AC195" s="403">
        <f>D195+E195+F195+H195+I195+J195+M195</f>
        <v>12110065.461100001</v>
      </c>
      <c r="AD195" s="403">
        <f>D195+E195+F195+H195+I195+J195+M195+N195</f>
        <v>14206299.4341</v>
      </c>
      <c r="AE195" s="403">
        <f t="shared" ref="AE195:AE200" si="956">D195+E195+F195+H195+I195+J195+M195+N195+O195</f>
        <v>16012786.0965</v>
      </c>
      <c r="AF195" s="403">
        <f t="shared" ref="AF195:AF200" si="957">D195+E195+F195+H195+I195+J195+M195+N195+O195+Q195</f>
        <v>17790842.197500002</v>
      </c>
      <c r="AG195" s="403">
        <f>D195+E195+F195+H195+I195+J195+M195+N195+O195+Q195+R195</f>
        <v>20437035.058800001</v>
      </c>
      <c r="AH195" s="1031">
        <f>D195+E195+F195+H195+I195+J195+M195+N195+O195+Q195+R195+S195</f>
        <v>20677402.9725</v>
      </c>
    </row>
    <row r="196" spans="1:34" ht="32.1" customHeight="1" outlineLevel="1" x14ac:dyDescent="0.3">
      <c r="A196" s="1000" t="str">
        <f t="shared" ref="A196:A203" si="958">A195</f>
        <v>GERMANY</v>
      </c>
      <c r="B196" s="1003" t="str">
        <f t="shared" ref="B196:B203" si="959">B195</f>
        <v xml:space="preserve">DOUGLAS DE </v>
      </c>
      <c r="C196" s="275" t="s">
        <v>37</v>
      </c>
      <c r="D196" s="324">
        <f>D195/$B$2</f>
        <v>401864.05104651168</v>
      </c>
      <c r="E196" s="325">
        <f t="shared" ref="E196:F196" si="960">E195/$B$2</f>
        <v>477542.4907441861</v>
      </c>
      <c r="F196" s="326">
        <f t="shared" si="960"/>
        <v>313757.43174418609</v>
      </c>
      <c r="G196" s="333">
        <f t="shared" ref="G196:G200" si="961">F196+E196+D196</f>
        <v>1193163.9735348839</v>
      </c>
      <c r="H196" s="327">
        <f>H195/$B$2</f>
        <v>346654.99355813954</v>
      </c>
      <c r="I196" s="325">
        <f t="shared" ref="I196:J196" si="962">I195/$B$2</f>
        <v>126315.88355813953</v>
      </c>
      <c r="J196" s="328">
        <f t="shared" si="962"/>
        <v>478213.66048837214</v>
      </c>
      <c r="K196" s="329">
        <f t="shared" ref="K196:K200" si="963">J196+I196+H196</f>
        <v>951184.53760465118</v>
      </c>
      <c r="L196" s="329">
        <f t="shared" ref="L196:L200" si="964">K196+G196</f>
        <v>2144348.5111395353</v>
      </c>
      <c r="M196" s="327">
        <f>M195/$B$2</f>
        <v>671945.78213953495</v>
      </c>
      <c r="N196" s="325">
        <f t="shared" ref="N196:O196" si="965">N195/$B$2</f>
        <v>487496.27279069769</v>
      </c>
      <c r="O196" s="328">
        <f t="shared" si="965"/>
        <v>420113.17730232561</v>
      </c>
      <c r="P196" s="329">
        <f t="shared" ref="P196:P200" si="966">O196+N196+M196</f>
        <v>1579555.2322325581</v>
      </c>
      <c r="Q196" s="327">
        <f>Q195/$B$2</f>
        <v>413501.41883720935</v>
      </c>
      <c r="R196" s="325">
        <f t="shared" ref="R196:S196" si="967">R195/$B$2</f>
        <v>615393.6886744186</v>
      </c>
      <c r="S196" s="328">
        <f t="shared" si="967"/>
        <v>55899.514813953494</v>
      </c>
      <c r="T196" s="329">
        <f t="shared" ref="T196:T199" si="968">S196+R196+Q196</f>
        <v>1084794.6223255815</v>
      </c>
      <c r="U196" s="329">
        <f t="shared" ref="U196:U200" si="969">T196+P196</f>
        <v>2664349.8545581396</v>
      </c>
      <c r="V196" s="645">
        <f t="shared" ref="V196:V200" si="970">U196+L196</f>
        <v>4808698.3656976745</v>
      </c>
      <c r="W196" s="329">
        <f t="shared" ref="W196:W200" si="971">D196</f>
        <v>401864.05104651168</v>
      </c>
      <c r="X196" s="329">
        <f t="shared" ref="X196:X200" si="972">D196+E196</f>
        <v>879406.54179069772</v>
      </c>
      <c r="Y196" s="329">
        <f>D196+E196+F196</f>
        <v>1193163.9735348839</v>
      </c>
      <c r="Z196" s="329">
        <f t="shared" ref="Z196:Z200" si="973">D196+E196+F196+H196</f>
        <v>1539818.9670930235</v>
      </c>
      <c r="AA196" s="329">
        <f t="shared" ref="AA196:AA200" si="974">D196+E196+F196+H196+I196</f>
        <v>1666134.8506511629</v>
      </c>
      <c r="AB196" s="329">
        <f t="shared" si="955"/>
        <v>2144348.5111395349</v>
      </c>
      <c r="AC196" s="329">
        <f t="shared" ref="AC196:AC200" si="975">D196+E196+F196+H196+I196+J196+M196</f>
        <v>2816294.2932790699</v>
      </c>
      <c r="AD196" s="329">
        <f t="shared" ref="AD196:AD200" si="976">D196+E196+F196+H196+I196+J196+M196+N196</f>
        <v>3303790.5660697678</v>
      </c>
      <c r="AE196" s="329">
        <f t="shared" si="956"/>
        <v>3723903.7433720934</v>
      </c>
      <c r="AF196" s="329">
        <f t="shared" si="957"/>
        <v>4137405.1622093027</v>
      </c>
      <c r="AG196" s="329">
        <f t="shared" ref="AG196:AG200" si="977">D196+E196+F196+H196+I196+J196+M196+N196+O196+Q196+R196</f>
        <v>4752798.8508837214</v>
      </c>
      <c r="AH196" s="1032">
        <f t="shared" ref="AH196:AH200" si="978">D196+E196+F196+H196+I196+J196+M196+N196+O196+Q196+R196+S196</f>
        <v>4808698.3656976745</v>
      </c>
    </row>
    <row r="197" spans="1:34" ht="32.1" customHeight="1" outlineLevel="1" x14ac:dyDescent="0.3">
      <c r="A197" s="1000" t="str">
        <f t="shared" si="958"/>
        <v>GERMANY</v>
      </c>
      <c r="B197" s="1003" t="str">
        <f t="shared" si="959"/>
        <v xml:space="preserve">DOUGLAS DE </v>
      </c>
      <c r="C197" s="322" t="s">
        <v>38</v>
      </c>
      <c r="D197" s="336">
        <v>1014665.5736993167</v>
      </c>
      <c r="E197" s="337">
        <v>1123326.8909869308</v>
      </c>
      <c r="F197" s="338">
        <v>977983.47365580755</v>
      </c>
      <c r="G197" s="339">
        <f t="shared" si="961"/>
        <v>3115975.9383420553</v>
      </c>
      <c r="H197" s="340">
        <v>986831.92996084131</v>
      </c>
      <c r="I197" s="337">
        <v>1009488.1490829488</v>
      </c>
      <c r="J197" s="341">
        <v>1247101.2739955517</v>
      </c>
      <c r="K197" s="342">
        <f t="shared" si="963"/>
        <v>3243421.353039342</v>
      </c>
      <c r="L197" s="342">
        <f t="shared" si="964"/>
        <v>6359397.2913813973</v>
      </c>
      <c r="M197" s="340">
        <v>1296791.5804156486</v>
      </c>
      <c r="N197" s="337">
        <v>1414418.10893092</v>
      </c>
      <c r="O197" s="341">
        <v>1071961.696262294</v>
      </c>
      <c r="P197" s="342">
        <f t="shared" si="966"/>
        <v>3783171.3856088622</v>
      </c>
      <c r="Q197" s="340">
        <v>972934.34563967935</v>
      </c>
      <c r="R197" s="337">
        <v>1280163.8618072518</v>
      </c>
      <c r="S197" s="341">
        <v>911524.612205868</v>
      </c>
      <c r="T197" s="342">
        <f t="shared" si="968"/>
        <v>3164622.8196527995</v>
      </c>
      <c r="U197" s="342">
        <f t="shared" si="969"/>
        <v>6947794.2052616617</v>
      </c>
      <c r="V197" s="646">
        <f t="shared" si="970"/>
        <v>13307191.496643059</v>
      </c>
      <c r="W197" s="342">
        <f t="shared" si="971"/>
        <v>1014665.5736993167</v>
      </c>
      <c r="X197" s="342">
        <f t="shared" si="972"/>
        <v>2137992.4646862475</v>
      </c>
      <c r="Y197" s="342">
        <f t="shared" ref="Y197:Y200" si="979">D197+E197+F197</f>
        <v>3115975.9383420553</v>
      </c>
      <c r="Z197" s="342">
        <f t="shared" si="973"/>
        <v>4102807.8683028966</v>
      </c>
      <c r="AA197" s="342">
        <f t="shared" si="974"/>
        <v>5112296.0173858451</v>
      </c>
      <c r="AB197" s="342">
        <f t="shared" si="955"/>
        <v>6359397.2913813964</v>
      </c>
      <c r="AC197" s="342">
        <f t="shared" si="975"/>
        <v>7656188.8717970448</v>
      </c>
      <c r="AD197" s="342">
        <f t="shared" si="976"/>
        <v>9070606.980727965</v>
      </c>
      <c r="AE197" s="342">
        <f t="shared" si="956"/>
        <v>10142568.676990259</v>
      </c>
      <c r="AF197" s="342">
        <f t="shared" si="957"/>
        <v>11115503.022629939</v>
      </c>
      <c r="AG197" s="342">
        <f t="shared" si="977"/>
        <v>12395666.88443719</v>
      </c>
      <c r="AH197" s="1033">
        <f t="shared" si="978"/>
        <v>13307191.496643059</v>
      </c>
    </row>
    <row r="198" spans="1:34" ht="32.1" customHeight="1" outlineLevel="1" x14ac:dyDescent="0.3">
      <c r="A198" s="1000" t="str">
        <f t="shared" si="958"/>
        <v>GERMANY</v>
      </c>
      <c r="B198" s="1003" t="str">
        <f t="shared" si="959"/>
        <v xml:space="preserve">DOUGLAS DE </v>
      </c>
      <c r="C198" s="268" t="s">
        <v>39</v>
      </c>
      <c r="D198" s="331">
        <f>D197/$B$2</f>
        <v>235968.73806960855</v>
      </c>
      <c r="E198" s="332">
        <f t="shared" ref="E198:F198" si="980">E197/$B$2</f>
        <v>261238.81185742578</v>
      </c>
      <c r="F198" s="333">
        <f t="shared" si="980"/>
        <v>227438.01712925758</v>
      </c>
      <c r="G198" s="333">
        <f t="shared" si="961"/>
        <v>724645.56705629197</v>
      </c>
      <c r="H198" s="332">
        <f>H197/$B$2</f>
        <v>229495.79766531195</v>
      </c>
      <c r="I198" s="332">
        <f t="shared" ref="I198:J198" si="981">I197/$B$2</f>
        <v>234764.68583324392</v>
      </c>
      <c r="J198" s="334">
        <f t="shared" si="981"/>
        <v>290023.55209198879</v>
      </c>
      <c r="K198" s="335">
        <f t="shared" si="963"/>
        <v>754284.03559054469</v>
      </c>
      <c r="L198" s="335">
        <f t="shared" si="964"/>
        <v>1478929.6026468365</v>
      </c>
      <c r="M198" s="332">
        <f>M197/$B$2</f>
        <v>301579.43730596482</v>
      </c>
      <c r="N198" s="332">
        <f t="shared" ref="N198:O198" si="982">N197/$B$2</f>
        <v>328934.44393742329</v>
      </c>
      <c r="O198" s="334">
        <f t="shared" si="982"/>
        <v>249293.4177354172</v>
      </c>
      <c r="P198" s="335">
        <f t="shared" si="966"/>
        <v>879807.29897880531</v>
      </c>
      <c r="Q198" s="332">
        <f>Q197/$B$2</f>
        <v>226263.80131155334</v>
      </c>
      <c r="R198" s="332">
        <f t="shared" ref="R198:S198" si="983">R197/$B$2</f>
        <v>297712.52600168646</v>
      </c>
      <c r="S198" s="334">
        <f t="shared" si="983"/>
        <v>211982.46795485303</v>
      </c>
      <c r="T198" s="335">
        <f t="shared" si="968"/>
        <v>735958.79526809277</v>
      </c>
      <c r="U198" s="335">
        <f t="shared" si="969"/>
        <v>1615766.0942468981</v>
      </c>
      <c r="V198" s="647">
        <f t="shared" si="970"/>
        <v>3094695.6968937349</v>
      </c>
      <c r="W198" s="335">
        <f t="shared" si="971"/>
        <v>235968.73806960855</v>
      </c>
      <c r="X198" s="335">
        <f t="shared" si="972"/>
        <v>497207.5499270343</v>
      </c>
      <c r="Y198" s="335">
        <f t="shared" si="979"/>
        <v>724645.56705629185</v>
      </c>
      <c r="Z198" s="335">
        <f t="shared" si="973"/>
        <v>954141.36472160381</v>
      </c>
      <c r="AA198" s="335">
        <f t="shared" si="974"/>
        <v>1188906.0505548478</v>
      </c>
      <c r="AB198" s="335">
        <f t="shared" si="955"/>
        <v>1478929.6026468365</v>
      </c>
      <c r="AC198" s="335">
        <f t="shared" si="975"/>
        <v>1780509.0399528013</v>
      </c>
      <c r="AD198" s="335">
        <f t="shared" si="976"/>
        <v>2109443.4838902247</v>
      </c>
      <c r="AE198" s="335">
        <f t="shared" si="956"/>
        <v>2358736.9016256421</v>
      </c>
      <c r="AF198" s="335">
        <f t="shared" si="957"/>
        <v>2585000.7029371955</v>
      </c>
      <c r="AG198" s="335">
        <f t="shared" si="977"/>
        <v>2882713.2289388822</v>
      </c>
      <c r="AH198" s="1034">
        <f t="shared" si="978"/>
        <v>3094695.6968937353</v>
      </c>
    </row>
    <row r="199" spans="1:34" ht="32.1" customHeight="1" outlineLevel="1" x14ac:dyDescent="0.3">
      <c r="A199" s="1000" t="str">
        <f t="shared" si="958"/>
        <v>GERMANY</v>
      </c>
      <c r="B199" s="1003" t="str">
        <f t="shared" si="959"/>
        <v xml:space="preserve">DOUGLAS DE </v>
      </c>
      <c r="C199" s="323" t="s">
        <v>40</v>
      </c>
      <c r="D199" s="357">
        <f>'JANUARY ''25 PLN'!I27</f>
        <v>1482978.6817999999</v>
      </c>
      <c r="E199" s="358">
        <f>'FEBRUARY ''25 PLN'!P27</f>
        <v>1414328.7004</v>
      </c>
      <c r="F199" s="359">
        <f>'MARCH ''25 PLN'!Q27</f>
        <v>1122322.75</v>
      </c>
      <c r="G199" s="360">
        <f t="shared" si="961"/>
        <v>4019630.1321999999</v>
      </c>
      <c r="H199" s="361">
        <f>'APRIL ''25 PLN'!P27</f>
        <v>1110849.77</v>
      </c>
      <c r="I199" s="358">
        <f>'MAY ''25 PLN'!P27</f>
        <v>992752.72</v>
      </c>
      <c r="J199" s="362">
        <f>'JUNE ''25 PLN'!Q27</f>
        <v>972444</v>
      </c>
      <c r="K199" s="363">
        <f t="shared" si="963"/>
        <v>3076046.49</v>
      </c>
      <c r="L199" s="363">
        <f t="shared" si="964"/>
        <v>7095676.6222000001</v>
      </c>
      <c r="M199" s="361">
        <f>'JULY ''25 PLN'!P27</f>
        <v>0</v>
      </c>
      <c r="N199" s="358">
        <f>'AUGUST ''25 PLN'!P27</f>
        <v>0</v>
      </c>
      <c r="O199" s="362">
        <f>'SEPTEMBER ''25 PLN'!P27</f>
        <v>0</v>
      </c>
      <c r="P199" s="363">
        <f t="shared" si="966"/>
        <v>0</v>
      </c>
      <c r="Q199" s="361">
        <f>'OCTOBER ''25 PLN'!P27</f>
        <v>0</v>
      </c>
      <c r="R199" s="358">
        <f>'NOVEMBER ''25 PLN'!P27</f>
        <v>0</v>
      </c>
      <c r="S199" s="362">
        <f>'DECEMBER ''25 PLN'!P27</f>
        <v>0</v>
      </c>
      <c r="T199" s="363">
        <f t="shared" si="968"/>
        <v>0</v>
      </c>
      <c r="U199" s="363">
        <f t="shared" si="969"/>
        <v>0</v>
      </c>
      <c r="V199" s="648">
        <f t="shared" si="970"/>
        <v>7095676.6222000001</v>
      </c>
      <c r="W199" s="363">
        <f t="shared" si="971"/>
        <v>1482978.6817999999</v>
      </c>
      <c r="X199" s="363">
        <f t="shared" si="972"/>
        <v>2897307.3821999999</v>
      </c>
      <c r="Y199" s="363">
        <f t="shared" si="979"/>
        <v>4019630.1321999999</v>
      </c>
      <c r="Z199" s="363">
        <f t="shared" si="973"/>
        <v>5130479.9022000004</v>
      </c>
      <c r="AA199" s="363">
        <f t="shared" si="974"/>
        <v>6123232.6222000001</v>
      </c>
      <c r="AB199" s="363">
        <f t="shared" si="955"/>
        <v>7095676.6222000001</v>
      </c>
      <c r="AC199" s="363">
        <f t="shared" si="975"/>
        <v>7095676.6222000001</v>
      </c>
      <c r="AD199" s="363">
        <f t="shared" si="976"/>
        <v>7095676.6222000001</v>
      </c>
      <c r="AE199" s="363">
        <f t="shared" si="956"/>
        <v>7095676.6222000001</v>
      </c>
      <c r="AF199" s="363">
        <f t="shared" si="957"/>
        <v>7095676.6222000001</v>
      </c>
      <c r="AG199" s="363">
        <f t="shared" si="977"/>
        <v>7095676.6222000001</v>
      </c>
      <c r="AH199" s="1035">
        <f t="shared" si="978"/>
        <v>7095676.6222000001</v>
      </c>
    </row>
    <row r="200" spans="1:34" ht="32.1" customHeight="1" outlineLevel="1" x14ac:dyDescent="0.3">
      <c r="A200" s="1000" t="str">
        <f t="shared" si="958"/>
        <v>GERMANY</v>
      </c>
      <c r="B200" s="1003" t="str">
        <f t="shared" si="959"/>
        <v xml:space="preserve">DOUGLAS DE </v>
      </c>
      <c r="C200" s="268" t="s">
        <v>41</v>
      </c>
      <c r="D200" s="331">
        <f>D199/$B$2</f>
        <v>344878.76320930233</v>
      </c>
      <c r="E200" s="817">
        <f t="shared" ref="E200:F200" si="984">E199/$B$2</f>
        <v>328913.65125581395</v>
      </c>
      <c r="F200" s="818">
        <f t="shared" si="984"/>
        <v>261005.29069767444</v>
      </c>
      <c r="G200" s="333">
        <f t="shared" si="961"/>
        <v>934797.70516279072</v>
      </c>
      <c r="H200" s="332">
        <f>H199/$B$2</f>
        <v>258337.15581395349</v>
      </c>
      <c r="I200" s="817">
        <f t="shared" ref="I200:J200" si="985">I199/$B$2</f>
        <v>230872.72558139535</v>
      </c>
      <c r="J200" s="817">
        <f t="shared" si="985"/>
        <v>226149.76744186049</v>
      </c>
      <c r="K200" s="335">
        <f t="shared" si="963"/>
        <v>715359.64883720933</v>
      </c>
      <c r="L200" s="335">
        <f t="shared" si="964"/>
        <v>1650157.3540000001</v>
      </c>
      <c r="M200" s="817">
        <f>M199/$B$2</f>
        <v>0</v>
      </c>
      <c r="N200" s="817">
        <f t="shared" ref="N200:O200" si="986">N199/$B$2</f>
        <v>0</v>
      </c>
      <c r="O200" s="817">
        <f t="shared" si="986"/>
        <v>0</v>
      </c>
      <c r="P200" s="335">
        <f t="shared" si="966"/>
        <v>0</v>
      </c>
      <c r="Q200" s="817">
        <f>Q199/$B$2</f>
        <v>0</v>
      </c>
      <c r="R200" s="817">
        <f t="shared" ref="R200:S200" si="987">R199/$B$2</f>
        <v>0</v>
      </c>
      <c r="S200" s="817">
        <f t="shared" si="987"/>
        <v>0</v>
      </c>
      <c r="T200" s="335">
        <f>S200+R200+Q200</f>
        <v>0</v>
      </c>
      <c r="U200" s="335">
        <f t="shared" si="969"/>
        <v>0</v>
      </c>
      <c r="V200" s="822">
        <f t="shared" si="970"/>
        <v>1650157.3540000001</v>
      </c>
      <c r="W200" s="335">
        <f t="shared" si="971"/>
        <v>344878.76320930233</v>
      </c>
      <c r="X200" s="335">
        <f t="shared" si="972"/>
        <v>673792.41446511634</v>
      </c>
      <c r="Y200" s="335">
        <f t="shared" si="979"/>
        <v>934797.70516279084</v>
      </c>
      <c r="Z200" s="335">
        <f t="shared" si="973"/>
        <v>1193134.8609767444</v>
      </c>
      <c r="AA200" s="335">
        <f t="shared" si="974"/>
        <v>1424007.5865581399</v>
      </c>
      <c r="AB200" s="335">
        <f t="shared" si="955"/>
        <v>1650157.3540000003</v>
      </c>
      <c r="AC200" s="335">
        <f t="shared" si="975"/>
        <v>1650157.3540000003</v>
      </c>
      <c r="AD200" s="335">
        <f t="shared" si="976"/>
        <v>1650157.3540000003</v>
      </c>
      <c r="AE200" s="335">
        <f t="shared" si="956"/>
        <v>1650157.3540000003</v>
      </c>
      <c r="AF200" s="335">
        <f t="shared" si="957"/>
        <v>1650157.3540000003</v>
      </c>
      <c r="AG200" s="335">
        <f t="shared" si="977"/>
        <v>1650157.3540000003</v>
      </c>
      <c r="AH200" s="1034">
        <f t="shared" si="978"/>
        <v>1650157.3540000003</v>
      </c>
    </row>
    <row r="201" spans="1:34" ht="32.1" customHeight="1" outlineLevel="1" x14ac:dyDescent="0.3">
      <c r="A201" s="1000" t="str">
        <f t="shared" si="958"/>
        <v>GERMANY</v>
      </c>
      <c r="B201" s="1003" t="str">
        <f t="shared" si="959"/>
        <v xml:space="preserve">DOUGLAS DE </v>
      </c>
      <c r="C201" s="321" t="s">
        <v>42</v>
      </c>
      <c r="D201" s="417">
        <f>D199-D197</f>
        <v>468313.1081006832</v>
      </c>
      <c r="E201" s="418">
        <f t="shared" ref="E201:G201" si="988">E199-E197</f>
        <v>291001.80941306916</v>
      </c>
      <c r="F201" s="419">
        <f t="shared" si="988"/>
        <v>144339.27634419245</v>
      </c>
      <c r="G201" s="420">
        <f t="shared" si="988"/>
        <v>903654.19385794457</v>
      </c>
      <c r="H201" s="421">
        <f>H199-H197</f>
        <v>124017.84003915871</v>
      </c>
      <c r="I201" s="418">
        <f t="shared" ref="I201:V201" si="989">I199-I197</f>
        <v>-16735.429082948831</v>
      </c>
      <c r="J201" s="422">
        <f t="shared" si="989"/>
        <v>-274657.27399555175</v>
      </c>
      <c r="K201" s="423">
        <f t="shared" si="989"/>
        <v>-167374.86303934176</v>
      </c>
      <c r="L201" s="423">
        <f t="shared" si="989"/>
        <v>736279.33081860282</v>
      </c>
      <c r="M201" s="421">
        <f t="shared" si="989"/>
        <v>-1296791.5804156486</v>
      </c>
      <c r="N201" s="418">
        <f t="shared" si="989"/>
        <v>-1414418.10893092</v>
      </c>
      <c r="O201" s="422">
        <f t="shared" si="989"/>
        <v>-1071961.696262294</v>
      </c>
      <c r="P201" s="423">
        <f t="shared" si="989"/>
        <v>-3783171.3856088622</v>
      </c>
      <c r="Q201" s="421">
        <f t="shared" si="989"/>
        <v>-972934.34563967935</v>
      </c>
      <c r="R201" s="418">
        <f t="shared" si="989"/>
        <v>-1280163.8618072518</v>
      </c>
      <c r="S201" s="422">
        <f t="shared" si="989"/>
        <v>-911524.612205868</v>
      </c>
      <c r="T201" s="423">
        <f t="shared" si="989"/>
        <v>-3164622.8196527995</v>
      </c>
      <c r="U201" s="423">
        <f t="shared" si="989"/>
        <v>-6947794.2052616617</v>
      </c>
      <c r="V201" s="649">
        <f t="shared" si="989"/>
        <v>-6211514.8744430589</v>
      </c>
      <c r="W201" s="423">
        <f t="shared" ref="W201:AH201" si="990">W199-W197</f>
        <v>468313.1081006832</v>
      </c>
      <c r="X201" s="423">
        <f t="shared" si="990"/>
        <v>759314.91751375236</v>
      </c>
      <c r="Y201" s="423">
        <f t="shared" si="990"/>
        <v>903654.19385794457</v>
      </c>
      <c r="Z201" s="423">
        <f t="shared" si="990"/>
        <v>1027672.0338971037</v>
      </c>
      <c r="AA201" s="423">
        <f t="shared" si="990"/>
        <v>1010936.604814155</v>
      </c>
      <c r="AB201" s="423">
        <f t="shared" si="990"/>
        <v>736279.33081860375</v>
      </c>
      <c r="AC201" s="423">
        <f t="shared" si="990"/>
        <v>-560512.24959704466</v>
      </c>
      <c r="AD201" s="423">
        <f t="shared" si="990"/>
        <v>-1974930.3585279649</v>
      </c>
      <c r="AE201" s="423">
        <f t="shared" si="990"/>
        <v>-3046892.0547902593</v>
      </c>
      <c r="AF201" s="423">
        <f t="shared" si="990"/>
        <v>-4019826.4004299389</v>
      </c>
      <c r="AG201" s="423">
        <f t="shared" si="990"/>
        <v>-5299990.2622371903</v>
      </c>
      <c r="AH201" s="512">
        <f t="shared" si="990"/>
        <v>-6211514.8744430589</v>
      </c>
    </row>
    <row r="202" spans="1:34" ht="32.1" customHeight="1" outlineLevel="1" x14ac:dyDescent="0.3">
      <c r="A202" s="1000" t="str">
        <f t="shared" si="958"/>
        <v>GERMANY</v>
      </c>
      <c r="B202" s="1003" t="str">
        <f t="shared" si="959"/>
        <v xml:space="preserve">DOUGLAS DE </v>
      </c>
      <c r="C202" s="321" t="s">
        <v>43</v>
      </c>
      <c r="D202" s="424">
        <f>D199/D197-1</f>
        <v>0.46154429620912896</v>
      </c>
      <c r="E202" s="425">
        <f t="shared" ref="E202:F202" si="991">E199/E197-1</f>
        <v>0.25905354153624982</v>
      </c>
      <c r="F202" s="426">
        <f t="shared" si="991"/>
        <v>0.14758866609947585</v>
      </c>
      <c r="G202" s="427">
        <f>G199/G197-1</f>
        <v>0.29000679457709788</v>
      </c>
      <c r="H202" s="428">
        <f>H199/H197-1</f>
        <v>0.12567270704757183</v>
      </c>
      <c r="I202" s="425">
        <f t="shared" ref="I202:V202" si="992">I199/I197-1</f>
        <v>-1.6578133282844187E-2</v>
      </c>
      <c r="J202" s="429">
        <f t="shared" si="992"/>
        <v>-0.2202365435130903</v>
      </c>
      <c r="K202" s="430">
        <f t="shared" si="992"/>
        <v>-5.1604415467789377E-2</v>
      </c>
      <c r="L202" s="430">
        <f t="shared" si="992"/>
        <v>0.11577816215641201</v>
      </c>
      <c r="M202" s="428">
        <f t="shared" si="992"/>
        <v>-1</v>
      </c>
      <c r="N202" s="425">
        <f t="shared" si="992"/>
        <v>-1</v>
      </c>
      <c r="O202" s="429">
        <f t="shared" si="992"/>
        <v>-1</v>
      </c>
      <c r="P202" s="430">
        <f t="shared" si="992"/>
        <v>-1</v>
      </c>
      <c r="Q202" s="428">
        <f t="shared" si="992"/>
        <v>-1</v>
      </c>
      <c r="R202" s="425">
        <f t="shared" si="992"/>
        <v>-1</v>
      </c>
      <c r="S202" s="429">
        <f t="shared" si="992"/>
        <v>-1</v>
      </c>
      <c r="T202" s="430">
        <f t="shared" si="992"/>
        <v>-1</v>
      </c>
      <c r="U202" s="430">
        <f t="shared" si="992"/>
        <v>-1</v>
      </c>
      <c r="V202" s="650">
        <f t="shared" si="992"/>
        <v>-0.46677879971968594</v>
      </c>
      <c r="W202" s="430">
        <f t="shared" ref="W202:AH202" si="993">W199/W197-1</f>
        <v>0.46154429620912896</v>
      </c>
      <c r="X202" s="430">
        <f t="shared" si="993"/>
        <v>0.35515322437078023</v>
      </c>
      <c r="Y202" s="430">
        <f t="shared" si="993"/>
        <v>0.29000679457709788</v>
      </c>
      <c r="Z202" s="430">
        <f t="shared" si="993"/>
        <v>0.25048017525670652</v>
      </c>
      <c r="AA202" s="430">
        <f t="shared" si="993"/>
        <v>0.19774610104269619</v>
      </c>
      <c r="AB202" s="430">
        <f t="shared" si="993"/>
        <v>0.11577816215641223</v>
      </c>
      <c r="AC202" s="430">
        <f t="shared" si="993"/>
        <v>-7.3210347730813252E-2</v>
      </c>
      <c r="AD202" s="430">
        <f t="shared" si="993"/>
        <v>-0.21772857789164912</v>
      </c>
      <c r="AE202" s="430">
        <f t="shared" si="993"/>
        <v>-0.30040635186454612</v>
      </c>
      <c r="AF202" s="430">
        <f t="shared" si="993"/>
        <v>-0.36164142929438414</v>
      </c>
      <c r="AG202" s="430">
        <f t="shared" si="993"/>
        <v>-0.42756798094432091</v>
      </c>
      <c r="AH202" s="1036">
        <f t="shared" si="993"/>
        <v>-0.46677879971968594</v>
      </c>
    </row>
    <row r="203" spans="1:34" ht="32.1" customHeight="1" outlineLevel="1" thickBot="1" x14ac:dyDescent="0.35">
      <c r="A203" s="1001" t="str">
        <f t="shared" si="958"/>
        <v>GERMANY</v>
      </c>
      <c r="B203" s="1004" t="str">
        <f t="shared" si="959"/>
        <v xml:space="preserve">DOUGLAS DE </v>
      </c>
      <c r="C203" s="261" t="s">
        <v>44</v>
      </c>
      <c r="D203" s="70">
        <f>D199/D195-1</f>
        <v>-0.14180240230200103</v>
      </c>
      <c r="E203" s="80">
        <f t="shared" ref="E203:G203" si="994">E199/E195-1</f>
        <v>-0.31123688963625828</v>
      </c>
      <c r="F203" s="79">
        <f t="shared" si="994"/>
        <v>-0.16813033161720203</v>
      </c>
      <c r="G203" s="79">
        <f t="shared" si="994"/>
        <v>-0.21653877765572627</v>
      </c>
      <c r="H203" s="80">
        <f>H199/H195-1</f>
        <v>-0.25477157227038116</v>
      </c>
      <c r="I203" s="80">
        <f t="shared" ref="I203:V203" si="995">I199/I195-1</f>
        <v>0.82774104948671279</v>
      </c>
      <c r="J203" s="82">
        <f t="shared" si="995"/>
        <v>-0.52709471492113646</v>
      </c>
      <c r="K203" s="69">
        <f t="shared" si="995"/>
        <v>-0.24792758864785047</v>
      </c>
      <c r="L203" s="69">
        <f t="shared" si="995"/>
        <v>-0.23046214482967375</v>
      </c>
      <c r="M203" s="80">
        <f t="shared" si="995"/>
        <v>-1</v>
      </c>
      <c r="N203" s="80">
        <f t="shared" si="995"/>
        <v>-1</v>
      </c>
      <c r="O203" s="82">
        <f t="shared" si="995"/>
        <v>-1</v>
      </c>
      <c r="P203" s="69">
        <f t="shared" si="995"/>
        <v>-1</v>
      </c>
      <c r="Q203" s="80">
        <f t="shared" si="995"/>
        <v>-1</v>
      </c>
      <c r="R203" s="80">
        <f t="shared" si="995"/>
        <v>-1</v>
      </c>
      <c r="S203" s="82">
        <f t="shared" si="995"/>
        <v>-1</v>
      </c>
      <c r="T203" s="69">
        <f t="shared" si="995"/>
        <v>-1</v>
      </c>
      <c r="U203" s="69">
        <f t="shared" si="995"/>
        <v>-1</v>
      </c>
      <c r="V203" s="651">
        <f t="shared" si="995"/>
        <v>-0.6568390802444134</v>
      </c>
      <c r="W203" s="69">
        <f t="shared" ref="W203:AH203" si="996">W199/W195-1</f>
        <v>-0.14180240230200103</v>
      </c>
      <c r="X203" s="69">
        <f t="shared" si="996"/>
        <v>-0.23381009527959429</v>
      </c>
      <c r="Y203" s="69">
        <f t="shared" si="996"/>
        <v>-0.21653877765572638</v>
      </c>
      <c r="Z203" s="69">
        <f t="shared" si="996"/>
        <v>-0.22514601620395247</v>
      </c>
      <c r="AA203" s="69">
        <f t="shared" si="996"/>
        <v>-0.14532272942877023</v>
      </c>
      <c r="AB203" s="69">
        <f t="shared" si="996"/>
        <v>-0.23046214482967387</v>
      </c>
      <c r="AC203" s="69">
        <f t="shared" si="996"/>
        <v>-0.41406785578552319</v>
      </c>
      <c r="AD203" s="69">
        <f t="shared" si="996"/>
        <v>-0.5005260409218224</v>
      </c>
      <c r="AE203" s="69">
        <f t="shared" si="996"/>
        <v>-0.55687432658886638</v>
      </c>
      <c r="AF203" s="69">
        <f t="shared" si="996"/>
        <v>-0.60116128604653152</v>
      </c>
      <c r="AG203" s="69">
        <f t="shared" si="996"/>
        <v>-0.65280303127215777</v>
      </c>
      <c r="AH203" s="651">
        <f t="shared" si="996"/>
        <v>-0.6568390802444134</v>
      </c>
    </row>
    <row r="204" spans="1:34" s="247" customFormat="1" ht="32.1" customHeight="1" outlineLevel="1" x14ac:dyDescent="0.3">
      <c r="A204" s="999" t="s">
        <v>52</v>
      </c>
      <c r="B204" s="1002" t="s">
        <v>73</v>
      </c>
      <c r="C204" s="259" t="s">
        <v>36</v>
      </c>
      <c r="D204" s="477">
        <v>0</v>
      </c>
      <c r="E204" s="478">
        <v>60762.312400000003</v>
      </c>
      <c r="F204" s="479">
        <v>61350.767999999996</v>
      </c>
      <c r="G204" s="488">
        <f>F204+E204+D204</f>
        <v>122113.08040000001</v>
      </c>
      <c r="H204" s="481">
        <v>1181.72</v>
      </c>
      <c r="I204" s="478">
        <v>8818.5098999999991</v>
      </c>
      <c r="J204" s="482">
        <v>891194.4301</v>
      </c>
      <c r="K204" s="483">
        <f>J204+I204+H204</f>
        <v>901194.65999999992</v>
      </c>
      <c r="L204" s="483">
        <f>K204+G204</f>
        <v>1023307.7403999999</v>
      </c>
      <c r="M204" s="481">
        <v>23203.630300000001</v>
      </c>
      <c r="N204" s="478">
        <v>15683.7</v>
      </c>
      <c r="O204" s="482">
        <v>30238.75</v>
      </c>
      <c r="P204" s="483">
        <f>O204+N204+M204</f>
        <v>69126.080300000001</v>
      </c>
      <c r="Q204" s="481">
        <v>5754.6400999999996</v>
      </c>
      <c r="R204" s="478">
        <v>10141.110199999999</v>
      </c>
      <c r="S204" s="482">
        <v>45390.150099999999</v>
      </c>
      <c r="T204" s="483">
        <f>S204+R204+Q204</f>
        <v>61285.900399999991</v>
      </c>
      <c r="U204" s="484">
        <f>T204+P204</f>
        <v>130411.98069999999</v>
      </c>
      <c r="V204" s="656">
        <f>U204+L204</f>
        <v>1153719.7211</v>
      </c>
      <c r="W204" s="403">
        <f>D204</f>
        <v>0</v>
      </c>
      <c r="X204" s="403">
        <f>D204+E204</f>
        <v>60762.312400000003</v>
      </c>
      <c r="Y204" s="403">
        <f>D204+E204+F204</f>
        <v>122113.08040000001</v>
      </c>
      <c r="Z204" s="403">
        <f>D204+E204+F204+H204</f>
        <v>123294.80040000001</v>
      </c>
      <c r="AA204" s="403">
        <f>D204+E204+F204+H204+I204</f>
        <v>132113.31030000001</v>
      </c>
      <c r="AB204" s="403">
        <f t="shared" ref="AB204:AB209" si="997">D204+E204+F204+H204+I204+J204</f>
        <v>1023307.7404</v>
      </c>
      <c r="AC204" s="403">
        <f>D204+E204+F204+H204+I204+J204+M204</f>
        <v>1046511.3707</v>
      </c>
      <c r="AD204" s="403">
        <f>D204+E204+F204+H204+I204+J204+M204+N204</f>
        <v>1062195.0707</v>
      </c>
      <c r="AE204" s="403">
        <f t="shared" ref="AE204:AE209" si="998">D204+E204+F204+H204+I204+J204+M204+N204+O204</f>
        <v>1092433.8207</v>
      </c>
      <c r="AF204" s="403">
        <f t="shared" ref="AF204:AF209" si="999">D204+E204+F204+H204+I204+J204+M204+N204+O204+Q204</f>
        <v>1098188.4608</v>
      </c>
      <c r="AG204" s="403">
        <f>D204+E204+F204+H204+I204+J204+M204+N204+O204+Q204+R204</f>
        <v>1108329.571</v>
      </c>
      <c r="AH204" s="1031">
        <f>D204+E204+F204+H204+I204+J204+M204+N204+O204+Q204+R204+S204</f>
        <v>1153719.7211</v>
      </c>
    </row>
    <row r="205" spans="1:34" ht="32.1" customHeight="1" outlineLevel="1" x14ac:dyDescent="0.3">
      <c r="A205" s="1000" t="str">
        <f t="shared" ref="A205:A212" si="1000">A204</f>
        <v>GERMANY</v>
      </c>
      <c r="B205" s="1003" t="str">
        <f t="shared" ref="B205:B212" si="1001">B204</f>
        <v xml:space="preserve">ROSSMANN DE </v>
      </c>
      <c r="C205" s="275" t="s">
        <v>37</v>
      </c>
      <c r="D205" s="324">
        <f>D204/$B$2</f>
        <v>0</v>
      </c>
      <c r="E205" s="325">
        <f t="shared" ref="E205:F205" si="1002">E204/$B$2</f>
        <v>14130.770325581396</v>
      </c>
      <c r="F205" s="326">
        <f t="shared" si="1002"/>
        <v>14267.620465116279</v>
      </c>
      <c r="G205" s="333">
        <f t="shared" ref="G205:G209" si="1003">F205+E205+D205</f>
        <v>28398.390790697675</v>
      </c>
      <c r="H205" s="327">
        <f>H204/$B$2</f>
        <v>274.81860465116279</v>
      </c>
      <c r="I205" s="325">
        <f t="shared" ref="I205:J205" si="1004">I204/$B$2</f>
        <v>2050.8162558139534</v>
      </c>
      <c r="J205" s="328">
        <f t="shared" si="1004"/>
        <v>207254.51862790697</v>
      </c>
      <c r="K205" s="329">
        <f t="shared" ref="K205:K209" si="1005">J205+I205+H205</f>
        <v>209580.1534883721</v>
      </c>
      <c r="L205" s="329">
        <f t="shared" ref="L205:L209" si="1006">K205+G205</f>
        <v>237978.54427906979</v>
      </c>
      <c r="M205" s="327">
        <f>M204/$B$2</f>
        <v>5396.1930930232566</v>
      </c>
      <c r="N205" s="325">
        <f t="shared" ref="N205:O205" si="1007">N204/$B$2</f>
        <v>3647.3720930232562</v>
      </c>
      <c r="O205" s="328">
        <f t="shared" si="1007"/>
        <v>7032.2674418604656</v>
      </c>
      <c r="P205" s="329">
        <f t="shared" ref="P205:P209" si="1008">O205+N205+M205</f>
        <v>16075.832627906977</v>
      </c>
      <c r="Q205" s="327">
        <f>Q204/$B$2</f>
        <v>1338.2883953488372</v>
      </c>
      <c r="R205" s="325">
        <f t="shared" ref="R205:S205" si="1009">R204/$B$2</f>
        <v>2358.3977209302325</v>
      </c>
      <c r="S205" s="328">
        <f t="shared" si="1009"/>
        <v>10555.848860465116</v>
      </c>
      <c r="T205" s="329">
        <f t="shared" ref="T205:T208" si="1010">S205+R205+Q205</f>
        <v>14252.534976744184</v>
      </c>
      <c r="U205" s="329">
        <f t="shared" ref="U205:U209" si="1011">T205+P205</f>
        <v>30328.367604651161</v>
      </c>
      <c r="V205" s="645">
        <f t="shared" ref="V205:V209" si="1012">U205+L205</f>
        <v>268306.91188372095</v>
      </c>
      <c r="W205" s="329">
        <f t="shared" ref="W205:W209" si="1013">D205</f>
        <v>0</v>
      </c>
      <c r="X205" s="329">
        <f t="shared" ref="X205:X209" si="1014">D205+E205</f>
        <v>14130.770325581396</v>
      </c>
      <c r="Y205" s="329">
        <f>D205+E205+F205</f>
        <v>28398.390790697675</v>
      </c>
      <c r="Z205" s="329">
        <f t="shared" ref="Z205:Z209" si="1015">D205+E205+F205+H205</f>
        <v>28673.209395348837</v>
      </c>
      <c r="AA205" s="329">
        <f t="shared" ref="AA205:AA209" si="1016">D205+E205+F205+H205+I205</f>
        <v>30724.025651162789</v>
      </c>
      <c r="AB205" s="329">
        <f t="shared" si="997"/>
        <v>237978.54427906976</v>
      </c>
      <c r="AC205" s="329">
        <f t="shared" ref="AC205:AC209" si="1017">D205+E205+F205+H205+I205+J205+M205</f>
        <v>243374.73737209302</v>
      </c>
      <c r="AD205" s="329">
        <f t="shared" ref="AD205:AD209" si="1018">D205+E205+F205+H205+I205+J205+M205+N205</f>
        <v>247022.10946511629</v>
      </c>
      <c r="AE205" s="329">
        <f t="shared" si="998"/>
        <v>254054.37690697674</v>
      </c>
      <c r="AF205" s="329">
        <f t="shared" si="999"/>
        <v>255392.66530232559</v>
      </c>
      <c r="AG205" s="329">
        <f t="shared" ref="AG205:AG209" si="1019">D205+E205+F205+H205+I205+J205+M205+N205+O205+Q205+R205</f>
        <v>257751.06302325582</v>
      </c>
      <c r="AH205" s="1032">
        <f t="shared" ref="AH205:AH209" si="1020">D205+E205+F205+H205+I205+J205+M205+N205+O205+Q205+R205+S205</f>
        <v>268306.91188372095</v>
      </c>
    </row>
    <row r="206" spans="1:34" ht="32.1" customHeight="1" outlineLevel="1" x14ac:dyDescent="0.3">
      <c r="A206" s="1000" t="str">
        <f t="shared" si="1000"/>
        <v>GERMANY</v>
      </c>
      <c r="B206" s="1003" t="str">
        <f t="shared" si="1001"/>
        <v xml:space="preserve">ROSSMANN DE </v>
      </c>
      <c r="C206" s="322" t="s">
        <v>38</v>
      </c>
      <c r="D206" s="336">
        <v>17467.743025210086</v>
      </c>
      <c r="E206" s="337">
        <v>17169.07202881153</v>
      </c>
      <c r="F206" s="338">
        <v>17169.07202881153</v>
      </c>
      <c r="G206" s="339">
        <f t="shared" si="1003"/>
        <v>51805.887082833142</v>
      </c>
      <c r="H206" s="340">
        <v>13030.842857142856</v>
      </c>
      <c r="I206" s="337">
        <v>17169.07202881153</v>
      </c>
      <c r="J206" s="341">
        <v>13030.842857142856</v>
      </c>
      <c r="K206" s="342">
        <f t="shared" si="1005"/>
        <v>43230.757743097245</v>
      </c>
      <c r="L206" s="342">
        <f t="shared" si="1006"/>
        <v>95036.644825930387</v>
      </c>
      <c r="M206" s="340">
        <v>17169.07202881153</v>
      </c>
      <c r="N206" s="337">
        <v>17169.07202881153</v>
      </c>
      <c r="O206" s="341">
        <v>17169.07202881153</v>
      </c>
      <c r="P206" s="342">
        <f t="shared" si="1008"/>
        <v>51507.216086434593</v>
      </c>
      <c r="Q206" s="340">
        <v>17169.07202881153</v>
      </c>
      <c r="R206" s="337">
        <v>17169.07202881153</v>
      </c>
      <c r="S206" s="341">
        <v>17169.07202881153</v>
      </c>
      <c r="T206" s="342">
        <f t="shared" si="1010"/>
        <v>51507.216086434593</v>
      </c>
      <c r="U206" s="342">
        <f t="shared" si="1011"/>
        <v>103014.43217286919</v>
      </c>
      <c r="V206" s="646">
        <f t="shared" si="1012"/>
        <v>198051.07699879957</v>
      </c>
      <c r="W206" s="342">
        <f t="shared" si="1013"/>
        <v>17467.743025210086</v>
      </c>
      <c r="X206" s="342">
        <f t="shared" si="1014"/>
        <v>34636.815054021616</v>
      </c>
      <c r="Y206" s="342">
        <f t="shared" ref="Y206:Y209" si="1021">D206+E206+F206</f>
        <v>51805.887082833142</v>
      </c>
      <c r="Z206" s="342">
        <f t="shared" si="1015"/>
        <v>64836.729939975994</v>
      </c>
      <c r="AA206" s="342">
        <f t="shared" si="1016"/>
        <v>82005.80196878752</v>
      </c>
      <c r="AB206" s="342">
        <f t="shared" si="997"/>
        <v>95036.644825930372</v>
      </c>
      <c r="AC206" s="342">
        <f t="shared" si="1017"/>
        <v>112205.7168547419</v>
      </c>
      <c r="AD206" s="342">
        <f t="shared" si="1018"/>
        <v>129374.78888355342</v>
      </c>
      <c r="AE206" s="342">
        <f t="shared" si="998"/>
        <v>146543.86091236497</v>
      </c>
      <c r="AF206" s="342">
        <f t="shared" si="999"/>
        <v>163712.93294117649</v>
      </c>
      <c r="AG206" s="342">
        <f t="shared" si="1019"/>
        <v>180882.00496998802</v>
      </c>
      <c r="AH206" s="1033">
        <f t="shared" si="1020"/>
        <v>198051.07699879954</v>
      </c>
    </row>
    <row r="207" spans="1:34" ht="32.1" customHeight="1" outlineLevel="1" x14ac:dyDescent="0.3">
      <c r="A207" s="1000" t="str">
        <f t="shared" si="1000"/>
        <v>GERMANY</v>
      </c>
      <c r="B207" s="1003" t="str">
        <f t="shared" si="1001"/>
        <v xml:space="preserve">ROSSMANN DE </v>
      </c>
      <c r="C207" s="268" t="s">
        <v>39</v>
      </c>
      <c r="D207" s="331">
        <f>D206/$B$2</f>
        <v>4062.265819816299</v>
      </c>
      <c r="E207" s="332">
        <f t="shared" ref="E207:F207" si="1022">E206/$B$2</f>
        <v>3992.8074485608213</v>
      </c>
      <c r="F207" s="333">
        <f t="shared" si="1022"/>
        <v>3992.8074485608213</v>
      </c>
      <c r="G207" s="333">
        <f t="shared" si="1003"/>
        <v>12047.880716937942</v>
      </c>
      <c r="H207" s="332">
        <f>H206/$B$2</f>
        <v>3030.4285714285711</v>
      </c>
      <c r="I207" s="332">
        <f t="shared" ref="I207:J207" si="1023">I206/$B$2</f>
        <v>3992.8074485608213</v>
      </c>
      <c r="J207" s="334">
        <f t="shared" si="1023"/>
        <v>3030.4285714285711</v>
      </c>
      <c r="K207" s="335">
        <f t="shared" si="1005"/>
        <v>10053.664591417963</v>
      </c>
      <c r="L207" s="335">
        <f t="shared" si="1006"/>
        <v>22101.545308355904</v>
      </c>
      <c r="M207" s="332">
        <f>M206/$B$2</f>
        <v>3992.8074485608213</v>
      </c>
      <c r="N207" s="332">
        <f t="shared" ref="N207:O207" si="1024">N206/$B$2</f>
        <v>3992.8074485608213</v>
      </c>
      <c r="O207" s="334">
        <f t="shared" si="1024"/>
        <v>3992.8074485608213</v>
      </c>
      <c r="P207" s="335">
        <f t="shared" si="1008"/>
        <v>11978.422345682464</v>
      </c>
      <c r="Q207" s="332">
        <f>Q206/$B$2</f>
        <v>3992.8074485608213</v>
      </c>
      <c r="R207" s="332">
        <f t="shared" ref="R207:S207" si="1025">R206/$B$2</f>
        <v>3992.8074485608213</v>
      </c>
      <c r="S207" s="334">
        <f t="shared" si="1025"/>
        <v>3992.8074485608213</v>
      </c>
      <c r="T207" s="335">
        <f t="shared" si="1010"/>
        <v>11978.422345682464</v>
      </c>
      <c r="U207" s="335">
        <f t="shared" si="1011"/>
        <v>23956.844691364928</v>
      </c>
      <c r="V207" s="647">
        <f t="shared" si="1012"/>
        <v>46058.389999720835</v>
      </c>
      <c r="W207" s="335">
        <f t="shared" si="1013"/>
        <v>4062.265819816299</v>
      </c>
      <c r="X207" s="335">
        <f t="shared" si="1014"/>
        <v>8055.0732683771203</v>
      </c>
      <c r="Y207" s="335">
        <f t="shared" si="1021"/>
        <v>12047.880716937942</v>
      </c>
      <c r="Z207" s="335">
        <f t="shared" si="1015"/>
        <v>15078.309288366512</v>
      </c>
      <c r="AA207" s="335">
        <f t="shared" si="1016"/>
        <v>19071.116736927332</v>
      </c>
      <c r="AB207" s="335">
        <f t="shared" si="997"/>
        <v>22101.545308355904</v>
      </c>
      <c r="AC207" s="335">
        <f t="shared" si="1017"/>
        <v>26094.352756916727</v>
      </c>
      <c r="AD207" s="335">
        <f t="shared" si="1018"/>
        <v>30087.16020547755</v>
      </c>
      <c r="AE207" s="335">
        <f t="shared" si="998"/>
        <v>34079.967654038373</v>
      </c>
      <c r="AF207" s="335">
        <f t="shared" si="999"/>
        <v>38072.775102599197</v>
      </c>
      <c r="AG207" s="335">
        <f t="shared" si="1019"/>
        <v>42065.58255116002</v>
      </c>
      <c r="AH207" s="1034">
        <f t="shared" si="1020"/>
        <v>46058.389999720843</v>
      </c>
    </row>
    <row r="208" spans="1:34" ht="32.1" customHeight="1" outlineLevel="1" x14ac:dyDescent="0.3">
      <c r="A208" s="1000" t="str">
        <f t="shared" si="1000"/>
        <v>GERMANY</v>
      </c>
      <c r="B208" s="1003" t="str">
        <f t="shared" si="1001"/>
        <v xml:space="preserve">ROSSMANN DE </v>
      </c>
      <c r="C208" s="323" t="s">
        <v>40</v>
      </c>
      <c r="D208" s="357">
        <f>'JANUARY ''25 PLN'!I28</f>
        <v>5065.1198999999997</v>
      </c>
      <c r="E208" s="358">
        <f>'FEBRUARY ''25 PLN'!P28</f>
        <v>1628.35</v>
      </c>
      <c r="F208" s="359">
        <f>'MARCH ''25 PLN'!Q28</f>
        <v>-64048.99</v>
      </c>
      <c r="G208" s="360">
        <f t="shared" si="1003"/>
        <v>-57355.520100000002</v>
      </c>
      <c r="H208" s="361">
        <f>'APRIL ''25 PLN'!P28</f>
        <v>5065.1198999999997</v>
      </c>
      <c r="I208" s="358">
        <f>'MAY ''25 PLN'!P28</f>
        <v>5065.1198999999997</v>
      </c>
      <c r="J208" s="362">
        <f>'JUNE ''25 PLN'!Q28</f>
        <v>5065.1198999999997</v>
      </c>
      <c r="K208" s="363">
        <f t="shared" si="1005"/>
        <v>15195.359699999999</v>
      </c>
      <c r="L208" s="363">
        <f t="shared" si="1006"/>
        <v>-42160.160400000001</v>
      </c>
      <c r="M208" s="361">
        <f>'JULY ''25 PLN'!P28</f>
        <v>0</v>
      </c>
      <c r="N208" s="358">
        <f>'AUGUST ''25 PLN'!P28</f>
        <v>0</v>
      </c>
      <c r="O208" s="362">
        <f>'SEPTEMBER ''25 PLN'!P28</f>
        <v>0</v>
      </c>
      <c r="P208" s="363">
        <f t="shared" si="1008"/>
        <v>0</v>
      </c>
      <c r="Q208" s="361">
        <f>'OCTOBER ''25 PLN'!P28</f>
        <v>0</v>
      </c>
      <c r="R208" s="358">
        <f>'NOVEMBER ''25 PLN'!P28</f>
        <v>0</v>
      </c>
      <c r="S208" s="362">
        <f>'DECEMBER ''25 PLN'!P28</f>
        <v>0</v>
      </c>
      <c r="T208" s="363">
        <f t="shared" si="1010"/>
        <v>0</v>
      </c>
      <c r="U208" s="363">
        <f t="shared" si="1011"/>
        <v>0</v>
      </c>
      <c r="V208" s="648">
        <f t="shared" si="1012"/>
        <v>-42160.160400000001</v>
      </c>
      <c r="W208" s="363">
        <f t="shared" si="1013"/>
        <v>5065.1198999999997</v>
      </c>
      <c r="X208" s="363">
        <f t="shared" si="1014"/>
        <v>6693.4699000000001</v>
      </c>
      <c r="Y208" s="363">
        <f t="shared" si="1021"/>
        <v>-57355.520099999994</v>
      </c>
      <c r="Z208" s="363">
        <f t="shared" si="1015"/>
        <v>-52290.400199999996</v>
      </c>
      <c r="AA208" s="363">
        <f t="shared" si="1016"/>
        <v>-47225.280299999999</v>
      </c>
      <c r="AB208" s="363">
        <f t="shared" si="997"/>
        <v>-42160.160400000001</v>
      </c>
      <c r="AC208" s="363">
        <f t="shared" si="1017"/>
        <v>-42160.160400000001</v>
      </c>
      <c r="AD208" s="363">
        <f t="shared" si="1018"/>
        <v>-42160.160400000001</v>
      </c>
      <c r="AE208" s="363">
        <f t="shared" si="998"/>
        <v>-42160.160400000001</v>
      </c>
      <c r="AF208" s="363">
        <f t="shared" si="999"/>
        <v>-42160.160400000001</v>
      </c>
      <c r="AG208" s="363">
        <f t="shared" si="1019"/>
        <v>-42160.160400000001</v>
      </c>
      <c r="AH208" s="1035">
        <f t="shared" si="1020"/>
        <v>-42160.160400000001</v>
      </c>
    </row>
    <row r="209" spans="1:36" ht="32.1" customHeight="1" outlineLevel="1" x14ac:dyDescent="0.3">
      <c r="A209" s="1000" t="str">
        <f t="shared" si="1000"/>
        <v>GERMANY</v>
      </c>
      <c r="B209" s="1003" t="str">
        <f t="shared" si="1001"/>
        <v xml:space="preserve">ROSSMANN DE </v>
      </c>
      <c r="C209" s="268" t="s">
        <v>41</v>
      </c>
      <c r="D209" s="331">
        <f>D208/$B$2</f>
        <v>1177.9348604651163</v>
      </c>
      <c r="E209" s="817">
        <f t="shared" ref="E209:F209" si="1026">E208/$B$2</f>
        <v>378.68604651162792</v>
      </c>
      <c r="F209" s="818">
        <f t="shared" si="1026"/>
        <v>-14895.113953488371</v>
      </c>
      <c r="G209" s="333">
        <f t="shared" si="1003"/>
        <v>-13338.493046511627</v>
      </c>
      <c r="H209" s="332">
        <f>H208/$B$2</f>
        <v>1177.9348604651163</v>
      </c>
      <c r="I209" s="817">
        <f t="shared" ref="I209:J209" si="1027">I208/$B$2</f>
        <v>1177.9348604651163</v>
      </c>
      <c r="J209" s="817">
        <f t="shared" si="1027"/>
        <v>1177.9348604651163</v>
      </c>
      <c r="K209" s="335">
        <f t="shared" si="1005"/>
        <v>3533.804581395349</v>
      </c>
      <c r="L209" s="335">
        <f t="shared" si="1006"/>
        <v>-9804.6884651162782</v>
      </c>
      <c r="M209" s="817">
        <f>M208/$B$2</f>
        <v>0</v>
      </c>
      <c r="N209" s="817">
        <f t="shared" ref="N209:O209" si="1028">N208/$B$2</f>
        <v>0</v>
      </c>
      <c r="O209" s="817">
        <f t="shared" si="1028"/>
        <v>0</v>
      </c>
      <c r="P209" s="335">
        <f t="shared" si="1008"/>
        <v>0</v>
      </c>
      <c r="Q209" s="817">
        <f>Q208/$B$2</f>
        <v>0</v>
      </c>
      <c r="R209" s="817">
        <f t="shared" ref="R209:S209" si="1029">R208/$B$2</f>
        <v>0</v>
      </c>
      <c r="S209" s="817">
        <f t="shared" si="1029"/>
        <v>0</v>
      </c>
      <c r="T209" s="335">
        <f>S209+R209+Q209</f>
        <v>0</v>
      </c>
      <c r="U209" s="335">
        <f t="shared" si="1011"/>
        <v>0</v>
      </c>
      <c r="V209" s="822">
        <f t="shared" si="1012"/>
        <v>-9804.6884651162782</v>
      </c>
      <c r="W209" s="335">
        <f t="shared" si="1013"/>
        <v>1177.9348604651163</v>
      </c>
      <c r="X209" s="335">
        <f t="shared" si="1014"/>
        <v>1556.6209069767442</v>
      </c>
      <c r="Y209" s="335">
        <f t="shared" si="1021"/>
        <v>-13338.493046511627</v>
      </c>
      <c r="Z209" s="335">
        <f t="shared" si="1015"/>
        <v>-12160.55818604651</v>
      </c>
      <c r="AA209" s="335">
        <f t="shared" si="1016"/>
        <v>-10982.623325581393</v>
      </c>
      <c r="AB209" s="335">
        <f t="shared" si="997"/>
        <v>-9804.6884651162763</v>
      </c>
      <c r="AC209" s="335">
        <f t="shared" si="1017"/>
        <v>-9804.6884651162763</v>
      </c>
      <c r="AD209" s="335">
        <f t="shared" si="1018"/>
        <v>-9804.6884651162763</v>
      </c>
      <c r="AE209" s="335">
        <f t="shared" si="998"/>
        <v>-9804.6884651162763</v>
      </c>
      <c r="AF209" s="335">
        <f t="shared" si="999"/>
        <v>-9804.6884651162763</v>
      </c>
      <c r="AG209" s="335">
        <f t="shared" si="1019"/>
        <v>-9804.6884651162763</v>
      </c>
      <c r="AH209" s="1034">
        <f t="shared" si="1020"/>
        <v>-9804.6884651162763</v>
      </c>
    </row>
    <row r="210" spans="1:36" ht="32.1" customHeight="1" outlineLevel="1" x14ac:dyDescent="0.3">
      <c r="A210" s="1000" t="str">
        <f t="shared" si="1000"/>
        <v>GERMANY</v>
      </c>
      <c r="B210" s="1003" t="str">
        <f t="shared" si="1001"/>
        <v xml:space="preserve">ROSSMANN DE </v>
      </c>
      <c r="C210" s="321" t="s">
        <v>42</v>
      </c>
      <c r="D210" s="417">
        <f>D208-D206</f>
        <v>-12402.623125210086</v>
      </c>
      <c r="E210" s="418">
        <f t="shared" ref="E210:G210" si="1030">E208-E206</f>
        <v>-15540.72202881153</v>
      </c>
      <c r="F210" s="419">
        <f t="shared" si="1030"/>
        <v>-81218.062028811531</v>
      </c>
      <c r="G210" s="420">
        <f t="shared" si="1030"/>
        <v>-109161.40718283315</v>
      </c>
      <c r="H210" s="421">
        <f>H208-H206</f>
        <v>-7965.7229571428561</v>
      </c>
      <c r="I210" s="418">
        <f t="shared" ref="I210:V210" si="1031">I208-I206</f>
        <v>-12103.95212881153</v>
      </c>
      <c r="J210" s="422">
        <f t="shared" si="1031"/>
        <v>-7965.7229571428561</v>
      </c>
      <c r="K210" s="423">
        <f t="shared" si="1031"/>
        <v>-28035.398043097244</v>
      </c>
      <c r="L210" s="423">
        <f t="shared" si="1031"/>
        <v>-137196.80522593038</v>
      </c>
      <c r="M210" s="421">
        <f t="shared" si="1031"/>
        <v>-17169.07202881153</v>
      </c>
      <c r="N210" s="418">
        <f t="shared" si="1031"/>
        <v>-17169.07202881153</v>
      </c>
      <c r="O210" s="422">
        <f t="shared" si="1031"/>
        <v>-17169.07202881153</v>
      </c>
      <c r="P210" s="423">
        <f t="shared" si="1031"/>
        <v>-51507.216086434593</v>
      </c>
      <c r="Q210" s="421">
        <f t="shared" si="1031"/>
        <v>-17169.07202881153</v>
      </c>
      <c r="R210" s="418">
        <f t="shared" si="1031"/>
        <v>-17169.07202881153</v>
      </c>
      <c r="S210" s="422">
        <f t="shared" si="1031"/>
        <v>-17169.07202881153</v>
      </c>
      <c r="T210" s="423">
        <f t="shared" si="1031"/>
        <v>-51507.216086434593</v>
      </c>
      <c r="U210" s="423">
        <f t="shared" si="1031"/>
        <v>-103014.43217286919</v>
      </c>
      <c r="V210" s="649">
        <f t="shared" si="1031"/>
        <v>-240211.23739879957</v>
      </c>
      <c r="W210" s="423">
        <f t="shared" ref="W210:AH210" si="1032">W208-W206</f>
        <v>-12402.623125210086</v>
      </c>
      <c r="X210" s="423">
        <f t="shared" si="1032"/>
        <v>-27943.345154021616</v>
      </c>
      <c r="Y210" s="423">
        <f t="shared" si="1032"/>
        <v>-109161.40718283314</v>
      </c>
      <c r="Z210" s="423">
        <f t="shared" si="1032"/>
        <v>-117127.13013997598</v>
      </c>
      <c r="AA210" s="423">
        <f t="shared" si="1032"/>
        <v>-129231.08226878752</v>
      </c>
      <c r="AB210" s="423">
        <f t="shared" si="1032"/>
        <v>-137196.80522593038</v>
      </c>
      <c r="AC210" s="423">
        <f t="shared" si="1032"/>
        <v>-154365.87725474191</v>
      </c>
      <c r="AD210" s="423">
        <f t="shared" si="1032"/>
        <v>-171534.94928355343</v>
      </c>
      <c r="AE210" s="423">
        <f t="shared" si="1032"/>
        <v>-188704.02131236496</v>
      </c>
      <c r="AF210" s="423">
        <f t="shared" si="1032"/>
        <v>-205873.09334117649</v>
      </c>
      <c r="AG210" s="423">
        <f t="shared" si="1032"/>
        <v>-223042.16536998801</v>
      </c>
      <c r="AH210" s="512">
        <f t="shared" si="1032"/>
        <v>-240211.23739879954</v>
      </c>
    </row>
    <row r="211" spans="1:36" ht="32.1" customHeight="1" outlineLevel="1" x14ac:dyDescent="0.3">
      <c r="A211" s="1000" t="str">
        <f t="shared" si="1000"/>
        <v>GERMANY</v>
      </c>
      <c r="B211" s="1003" t="str">
        <f t="shared" si="1001"/>
        <v xml:space="preserve">ROSSMANN DE </v>
      </c>
      <c r="C211" s="321" t="s">
        <v>43</v>
      </c>
      <c r="D211" s="424">
        <f>D208/D206-1</f>
        <v>-0.71003008844990256</v>
      </c>
      <c r="E211" s="425">
        <f t="shared" ref="E211:F211" si="1033">E208/E206-1</f>
        <v>-0.90515794929001081</v>
      </c>
      <c r="F211" s="426">
        <f t="shared" si="1033"/>
        <v>-4.7304864172343724</v>
      </c>
      <c r="G211" s="427">
        <f>G208/G206-1</f>
        <v>-2.1071235979087373</v>
      </c>
      <c r="H211" s="428">
        <f>H208/H206-1</f>
        <v>-0.61129759943167805</v>
      </c>
      <c r="I211" s="425">
        <f t="shared" ref="I211:V211" si="1034">I208/I206-1</f>
        <v>-0.70498580869716254</v>
      </c>
      <c r="J211" s="429">
        <f t="shared" si="1034"/>
        <v>-0.61129759943167805</v>
      </c>
      <c r="K211" s="430">
        <f t="shared" si="1034"/>
        <v>-0.64850582101059107</v>
      </c>
      <c r="L211" s="430">
        <f t="shared" si="1034"/>
        <v>-1.4436200423238927</v>
      </c>
      <c r="M211" s="428">
        <f t="shared" si="1034"/>
        <v>-1</v>
      </c>
      <c r="N211" s="425">
        <f t="shared" si="1034"/>
        <v>-1</v>
      </c>
      <c r="O211" s="429">
        <f t="shared" si="1034"/>
        <v>-1</v>
      </c>
      <c r="P211" s="430">
        <f t="shared" si="1034"/>
        <v>-1</v>
      </c>
      <c r="Q211" s="428">
        <f t="shared" si="1034"/>
        <v>-1</v>
      </c>
      <c r="R211" s="425">
        <f t="shared" si="1034"/>
        <v>-1</v>
      </c>
      <c r="S211" s="429">
        <f t="shared" si="1034"/>
        <v>-1</v>
      </c>
      <c r="T211" s="430">
        <f t="shared" si="1034"/>
        <v>-1</v>
      </c>
      <c r="U211" s="430">
        <f t="shared" si="1034"/>
        <v>-1</v>
      </c>
      <c r="V211" s="650">
        <f t="shared" si="1034"/>
        <v>-1.2128751887587843</v>
      </c>
      <c r="W211" s="430">
        <f t="shared" ref="W211:AH211" si="1035">W208/W206-1</f>
        <v>-0.71003008844990256</v>
      </c>
      <c r="X211" s="430">
        <f t="shared" si="1035"/>
        <v>-0.80675273146331528</v>
      </c>
      <c r="Y211" s="430">
        <f t="shared" si="1035"/>
        <v>-2.1071235979087373</v>
      </c>
      <c r="Z211" s="430">
        <f t="shared" si="1035"/>
        <v>-1.8064934836844635</v>
      </c>
      <c r="AA211" s="430">
        <f t="shared" si="1035"/>
        <v>-1.575877305827392</v>
      </c>
      <c r="AB211" s="430">
        <f t="shared" si="1035"/>
        <v>-1.4436200423238927</v>
      </c>
      <c r="AC211" s="430">
        <f t="shared" si="1035"/>
        <v>-1.3757398605151221</v>
      </c>
      <c r="AD211" s="430">
        <f t="shared" si="1035"/>
        <v>-1.3258761677126072</v>
      </c>
      <c r="AE211" s="430">
        <f t="shared" si="1035"/>
        <v>-1.28769653083736</v>
      </c>
      <c r="AF211" s="430">
        <f t="shared" si="1035"/>
        <v>-1.2575249226959273</v>
      </c>
      <c r="AG211" s="430">
        <f t="shared" si="1035"/>
        <v>-1.2330810099489733</v>
      </c>
      <c r="AH211" s="1036">
        <f t="shared" si="1035"/>
        <v>-1.2128751887587845</v>
      </c>
    </row>
    <row r="212" spans="1:36" ht="32.1" customHeight="1" outlineLevel="1" thickBot="1" x14ac:dyDescent="0.35">
      <c r="A212" s="1001" t="str">
        <f t="shared" si="1000"/>
        <v>GERMANY</v>
      </c>
      <c r="B212" s="1004" t="str">
        <f t="shared" si="1001"/>
        <v xml:space="preserve">ROSSMANN DE </v>
      </c>
      <c r="C212" s="261" t="s">
        <v>44</v>
      </c>
      <c r="D212" s="70" t="e">
        <f>D208/D204-1</f>
        <v>#DIV/0!</v>
      </c>
      <c r="E212" s="80">
        <f t="shared" ref="E212:G212" si="1036">E208/E204-1</f>
        <v>-0.97320131615004168</v>
      </c>
      <c r="F212" s="79">
        <f t="shared" si="1036"/>
        <v>-2.0439802481364211</v>
      </c>
      <c r="G212" s="79">
        <f t="shared" si="1036"/>
        <v>-1.469691861937503</v>
      </c>
      <c r="H212" s="80">
        <f>H208/H204-1</f>
        <v>3.2862267711471409</v>
      </c>
      <c r="I212" s="80">
        <f t="shared" ref="I212:V212" si="1037">I208/I204-1</f>
        <v>-0.42562632945504775</v>
      </c>
      <c r="J212" s="82">
        <f t="shared" si="1037"/>
        <v>-0.99431648164651154</v>
      </c>
      <c r="K212" s="69">
        <f t="shared" si="1037"/>
        <v>-0.98313864875763912</v>
      </c>
      <c r="L212" s="69">
        <f t="shared" si="1037"/>
        <v>-1.0411998841946803</v>
      </c>
      <c r="M212" s="80">
        <f t="shared" si="1037"/>
        <v>-1</v>
      </c>
      <c r="N212" s="80">
        <f t="shared" si="1037"/>
        <v>-1</v>
      </c>
      <c r="O212" s="82">
        <f t="shared" si="1037"/>
        <v>-1</v>
      </c>
      <c r="P212" s="69">
        <f t="shared" si="1037"/>
        <v>-1</v>
      </c>
      <c r="Q212" s="80">
        <f t="shared" si="1037"/>
        <v>-1</v>
      </c>
      <c r="R212" s="80">
        <f t="shared" si="1037"/>
        <v>-1</v>
      </c>
      <c r="S212" s="82">
        <f t="shared" si="1037"/>
        <v>-1</v>
      </c>
      <c r="T212" s="69">
        <f t="shared" si="1037"/>
        <v>-1</v>
      </c>
      <c r="U212" s="69">
        <f t="shared" si="1037"/>
        <v>-1</v>
      </c>
      <c r="V212" s="651">
        <f t="shared" si="1037"/>
        <v>-1.0365428098600957</v>
      </c>
      <c r="W212" s="69" t="e">
        <f t="shared" ref="W212:AH212" si="1038">W208/W204-1</f>
        <v>#DIV/0!</v>
      </c>
      <c r="X212" s="69">
        <f t="shared" si="1038"/>
        <v>-0.88984175164472512</v>
      </c>
      <c r="Y212" s="69">
        <f t="shared" si="1038"/>
        <v>-1.4696918619375028</v>
      </c>
      <c r="Z212" s="69">
        <f t="shared" si="1038"/>
        <v>-1.4241087217819122</v>
      </c>
      <c r="AA212" s="69">
        <f t="shared" si="1038"/>
        <v>-1.3574604269074921</v>
      </c>
      <c r="AB212" s="69">
        <f t="shared" si="1038"/>
        <v>-1.0411998841946803</v>
      </c>
      <c r="AC212" s="69">
        <f t="shared" si="1038"/>
        <v>-1.0402863853947422</v>
      </c>
      <c r="AD212" s="69">
        <f t="shared" si="1038"/>
        <v>-1.0396915421309723</v>
      </c>
      <c r="AE212" s="69">
        <f t="shared" si="1038"/>
        <v>-1.0385928736378602</v>
      </c>
      <c r="AF212" s="69">
        <f t="shared" si="1038"/>
        <v>-1.0383906423213438</v>
      </c>
      <c r="AG212" s="69">
        <f t="shared" si="1038"/>
        <v>-1.0380393715941014</v>
      </c>
      <c r="AH212" s="651">
        <f t="shared" si="1038"/>
        <v>-1.0365428098600957</v>
      </c>
    </row>
    <row r="213" spans="1:36" s="247" customFormat="1" ht="32.1" customHeight="1" outlineLevel="1" x14ac:dyDescent="0.3">
      <c r="A213" s="999" t="s">
        <v>52</v>
      </c>
      <c r="B213" s="1002" t="s">
        <v>74</v>
      </c>
      <c r="C213" s="259" t="s">
        <v>36</v>
      </c>
      <c r="D213" s="477">
        <v>300013.94</v>
      </c>
      <c r="E213" s="478">
        <v>248181.51010000001</v>
      </c>
      <c r="F213" s="479">
        <v>869497.84</v>
      </c>
      <c r="G213" s="488">
        <f>F213+E213+D213</f>
        <v>1417693.2900999999</v>
      </c>
      <c r="H213" s="481">
        <v>437042.23940000002</v>
      </c>
      <c r="I213" s="478">
        <v>392572.56969999999</v>
      </c>
      <c r="J213" s="482">
        <v>593154.67989999999</v>
      </c>
      <c r="K213" s="483">
        <f>J213+I213+H213</f>
        <v>1422769.4890000001</v>
      </c>
      <c r="L213" s="483">
        <f>K213+G213</f>
        <v>2840462.7790999999</v>
      </c>
      <c r="M213" s="481">
        <v>548755.56019999995</v>
      </c>
      <c r="N213" s="478">
        <v>587005.87040000001</v>
      </c>
      <c r="O213" s="482">
        <v>644094.35970000003</v>
      </c>
      <c r="P213" s="483">
        <f>O213+N213+M213</f>
        <v>1779855.7903</v>
      </c>
      <c r="Q213" s="481">
        <v>621094.31960000005</v>
      </c>
      <c r="R213" s="478">
        <v>342714.37959999999</v>
      </c>
      <c r="S213" s="482">
        <v>313750.12939999998</v>
      </c>
      <c r="T213" s="483">
        <f>S213+R213+Q213</f>
        <v>1277558.8286000001</v>
      </c>
      <c r="U213" s="484">
        <f>T213+P213</f>
        <v>3057414.6189000001</v>
      </c>
      <c r="V213" s="656">
        <f>U213+L213</f>
        <v>5897877.398</v>
      </c>
      <c r="W213" s="403">
        <f>D213</f>
        <v>300013.94</v>
      </c>
      <c r="X213" s="403">
        <f>D213+E213</f>
        <v>548195.45010000002</v>
      </c>
      <c r="Y213" s="403">
        <f>D213+E213+F213</f>
        <v>1417693.2900999999</v>
      </c>
      <c r="Z213" s="403">
        <f>D213+E213+F213+H213</f>
        <v>1854735.5294999999</v>
      </c>
      <c r="AA213" s="403">
        <f>D213+E213+F213+H213+I213</f>
        <v>2247308.0992000001</v>
      </c>
      <c r="AB213" s="403">
        <f t="shared" ref="AB213:AB218" si="1039">D213+E213+F213+H213+I213+J213</f>
        <v>2840462.7790999999</v>
      </c>
      <c r="AC213" s="403">
        <f>D213+E213+F213+H213+I213+J213+M213</f>
        <v>3389218.3393000001</v>
      </c>
      <c r="AD213" s="403">
        <f>D213+E213+F213+H213+I213+J213+M213+N213</f>
        <v>3976224.2097</v>
      </c>
      <c r="AE213" s="403">
        <f t="shared" ref="AE213:AE218" si="1040">D213+E213+F213+H213+I213+J213+M213+N213+O213</f>
        <v>4620318.5694000004</v>
      </c>
      <c r="AF213" s="403">
        <f t="shared" ref="AF213:AF218" si="1041">D213+E213+F213+H213+I213+J213+M213+N213+O213+Q213</f>
        <v>5241412.8890000004</v>
      </c>
      <c r="AG213" s="403">
        <f>D213+E213+F213+H213+I213+J213+M213+N213+O213+Q213+R213</f>
        <v>5584127.2686000001</v>
      </c>
      <c r="AH213" s="1031">
        <f>D213+E213+F213+H213+I213+J213+M213+N213+O213+Q213+R213+S213</f>
        <v>5897877.398</v>
      </c>
    </row>
    <row r="214" spans="1:36" ht="32.1" customHeight="1" outlineLevel="1" x14ac:dyDescent="0.3">
      <c r="A214" s="1000" t="str">
        <f t="shared" ref="A214:A221" si="1042">A213</f>
        <v>GERMANY</v>
      </c>
      <c r="B214" s="1003" t="str">
        <f t="shared" ref="B214:B221" si="1043">B213</f>
        <v>MULLER</v>
      </c>
      <c r="C214" s="275" t="s">
        <v>37</v>
      </c>
      <c r="D214" s="324">
        <f>D213/$B$2</f>
        <v>69770.683720930232</v>
      </c>
      <c r="E214" s="325">
        <f t="shared" ref="E214:F214" si="1044">E213/$B$2</f>
        <v>57716.630255813958</v>
      </c>
      <c r="F214" s="326">
        <f t="shared" si="1044"/>
        <v>202208.8</v>
      </c>
      <c r="G214" s="333">
        <f t="shared" ref="G214:G218" si="1045">F214+E214+D214</f>
        <v>329696.11397674418</v>
      </c>
      <c r="H214" s="327">
        <f>H213/$B$2</f>
        <v>101637.73009302326</v>
      </c>
      <c r="I214" s="325">
        <f t="shared" ref="I214:J214" si="1046">I213/$B$2</f>
        <v>91295.946441860462</v>
      </c>
      <c r="J214" s="328">
        <f t="shared" si="1046"/>
        <v>137942.9488139535</v>
      </c>
      <c r="K214" s="329">
        <f t="shared" ref="K214:K218" si="1047">J214+I214+H214</f>
        <v>330876.62534883723</v>
      </c>
      <c r="L214" s="329">
        <f t="shared" ref="L214:L218" si="1048">K214+G214</f>
        <v>660572.73932558135</v>
      </c>
      <c r="M214" s="327">
        <f>M213/$B$2</f>
        <v>127617.57213953488</v>
      </c>
      <c r="N214" s="325">
        <f t="shared" ref="N214:O214" si="1049">N213/$B$2</f>
        <v>136512.99311627907</v>
      </c>
      <c r="O214" s="328">
        <f t="shared" si="1049"/>
        <v>149789.3859767442</v>
      </c>
      <c r="P214" s="329">
        <f t="shared" ref="P214:P218" si="1050">O214+N214+M214</f>
        <v>413919.95123255812</v>
      </c>
      <c r="Q214" s="327">
        <f>Q213/$B$2</f>
        <v>144440.53944186048</v>
      </c>
      <c r="R214" s="325">
        <f t="shared" ref="R214:S214" si="1051">R213/$B$2</f>
        <v>79701.018511627903</v>
      </c>
      <c r="S214" s="328">
        <f t="shared" si="1051"/>
        <v>72965.146372093019</v>
      </c>
      <c r="T214" s="329">
        <f t="shared" ref="T214:T217" si="1052">S214+R214+Q214</f>
        <v>297106.70432558144</v>
      </c>
      <c r="U214" s="329">
        <f t="shared" ref="U214:U218" si="1053">T214+P214</f>
        <v>711026.65555813955</v>
      </c>
      <c r="V214" s="645">
        <f t="shared" ref="V214:V218" si="1054">U214+L214</f>
        <v>1371599.3948837209</v>
      </c>
      <c r="W214" s="329">
        <f t="shared" ref="W214:W218" si="1055">D214</f>
        <v>69770.683720930232</v>
      </c>
      <c r="X214" s="329">
        <f t="shared" ref="X214:X218" si="1056">D214+E214</f>
        <v>127487.31397674419</v>
      </c>
      <c r="Y214" s="329">
        <f>D214+E214+F214</f>
        <v>329696.11397674418</v>
      </c>
      <c r="Z214" s="329">
        <f t="shared" ref="Z214:Z218" si="1057">D214+E214+F214+H214</f>
        <v>431333.84406976745</v>
      </c>
      <c r="AA214" s="329">
        <f t="shared" ref="AA214:AA218" si="1058">D214+E214+F214+H214+I214</f>
        <v>522629.79051162791</v>
      </c>
      <c r="AB214" s="329">
        <f t="shared" si="1039"/>
        <v>660572.73932558135</v>
      </c>
      <c r="AC214" s="329">
        <f t="shared" ref="AC214:AC218" si="1059">D214+E214+F214+H214+I214+J214+M214</f>
        <v>788190.31146511622</v>
      </c>
      <c r="AD214" s="329">
        <f t="shared" ref="AD214:AD218" si="1060">D214+E214+F214+H214+I214+J214+M214+N214</f>
        <v>924703.30458139535</v>
      </c>
      <c r="AE214" s="329">
        <f t="shared" si="1040"/>
        <v>1074492.6905581395</v>
      </c>
      <c r="AF214" s="329">
        <f t="shared" si="1041"/>
        <v>1218933.23</v>
      </c>
      <c r="AG214" s="329">
        <f t="shared" ref="AG214:AG218" si="1061">D214+E214+F214+H214+I214+J214+M214+N214+O214+Q214+R214</f>
        <v>1298634.2485116278</v>
      </c>
      <c r="AH214" s="1032">
        <f t="shared" ref="AH214:AH218" si="1062">D214+E214+F214+H214+I214+J214+M214+N214+O214+Q214+R214+S214</f>
        <v>1371599.3948837209</v>
      </c>
    </row>
    <row r="215" spans="1:36" ht="32.1" customHeight="1" outlineLevel="1" x14ac:dyDescent="0.3">
      <c r="A215" s="1000" t="str">
        <f t="shared" si="1042"/>
        <v>GERMANY</v>
      </c>
      <c r="B215" s="1003" t="str">
        <f t="shared" si="1043"/>
        <v>MULLER</v>
      </c>
      <c r="C215" s="322" t="s">
        <v>38</v>
      </c>
      <c r="D215" s="336">
        <v>474464.84378211468</v>
      </c>
      <c r="E215" s="337">
        <v>472091.88214210205</v>
      </c>
      <c r="F215" s="338">
        <v>472091.88214210205</v>
      </c>
      <c r="G215" s="339">
        <f t="shared" si="1045"/>
        <v>1418648.6080663188</v>
      </c>
      <c r="H215" s="340">
        <v>472091.88214210205</v>
      </c>
      <c r="I215" s="337">
        <v>472091.88214210205</v>
      </c>
      <c r="J215" s="341">
        <v>472091.88214210205</v>
      </c>
      <c r="K215" s="342">
        <f t="shared" si="1047"/>
        <v>1416275.6464263061</v>
      </c>
      <c r="L215" s="342">
        <f t="shared" si="1048"/>
        <v>2834924.2544926247</v>
      </c>
      <c r="M215" s="340">
        <v>472091.88214210205</v>
      </c>
      <c r="N215" s="337">
        <v>472091.88214210205</v>
      </c>
      <c r="O215" s="341">
        <v>472091.88214210205</v>
      </c>
      <c r="P215" s="342">
        <f t="shared" si="1050"/>
        <v>1416275.6464263061</v>
      </c>
      <c r="Q215" s="340">
        <v>472091.88214210205</v>
      </c>
      <c r="R215" s="337">
        <v>472091.88214210205</v>
      </c>
      <c r="S215" s="341">
        <v>472091.88214210205</v>
      </c>
      <c r="T215" s="342">
        <f t="shared" si="1052"/>
        <v>1416275.6464263061</v>
      </c>
      <c r="U215" s="342">
        <f t="shared" si="1053"/>
        <v>2832551.2928526122</v>
      </c>
      <c r="V215" s="646">
        <f t="shared" si="1054"/>
        <v>5667475.5473452369</v>
      </c>
      <c r="W215" s="342">
        <f t="shared" si="1055"/>
        <v>474464.84378211468</v>
      </c>
      <c r="X215" s="342">
        <f t="shared" si="1056"/>
        <v>946556.72592421668</v>
      </c>
      <c r="Y215" s="342">
        <f t="shared" ref="Y215:Y218" si="1063">D215+E215+F215</f>
        <v>1418648.6080663188</v>
      </c>
      <c r="Z215" s="342">
        <f t="shared" si="1057"/>
        <v>1890740.4902084209</v>
      </c>
      <c r="AA215" s="342">
        <f t="shared" si="1058"/>
        <v>2362832.3723505228</v>
      </c>
      <c r="AB215" s="342">
        <f t="shared" si="1039"/>
        <v>2834924.2544926247</v>
      </c>
      <c r="AC215" s="342">
        <f t="shared" si="1059"/>
        <v>3307016.1366347265</v>
      </c>
      <c r="AD215" s="342">
        <f t="shared" si="1060"/>
        <v>3779108.0187768284</v>
      </c>
      <c r="AE215" s="342">
        <f t="shared" si="1040"/>
        <v>4251199.9009189308</v>
      </c>
      <c r="AF215" s="342">
        <f t="shared" si="1041"/>
        <v>4723291.7830610331</v>
      </c>
      <c r="AG215" s="342">
        <f t="shared" si="1061"/>
        <v>5195383.6652031355</v>
      </c>
      <c r="AH215" s="1033">
        <f t="shared" si="1062"/>
        <v>5667475.5473452378</v>
      </c>
    </row>
    <row r="216" spans="1:36" ht="32.1" customHeight="1" outlineLevel="1" x14ac:dyDescent="0.3">
      <c r="A216" s="1000" t="str">
        <f t="shared" si="1042"/>
        <v>GERMANY</v>
      </c>
      <c r="B216" s="1003" t="str">
        <f t="shared" si="1043"/>
        <v>MULLER</v>
      </c>
      <c r="C216" s="268" t="s">
        <v>39</v>
      </c>
      <c r="D216" s="331">
        <f>D215/$B$2</f>
        <v>110340.66134467784</v>
      </c>
      <c r="E216" s="332">
        <f t="shared" ref="E216:F216" si="1064">E215/$B$2</f>
        <v>109788.80980048886</v>
      </c>
      <c r="F216" s="333">
        <f t="shared" si="1064"/>
        <v>109788.80980048886</v>
      </c>
      <c r="G216" s="333">
        <f t="shared" si="1045"/>
        <v>329918.28094565554</v>
      </c>
      <c r="H216" s="332">
        <f>H215/$B$2</f>
        <v>109788.80980048886</v>
      </c>
      <c r="I216" s="332">
        <f t="shared" ref="I216:J216" si="1065">I215/$B$2</f>
        <v>109788.80980048886</v>
      </c>
      <c r="J216" s="334">
        <f t="shared" si="1065"/>
        <v>109788.80980048886</v>
      </c>
      <c r="K216" s="335">
        <f t="shared" si="1047"/>
        <v>329366.42940146656</v>
      </c>
      <c r="L216" s="335">
        <f t="shared" si="1048"/>
        <v>659284.71034712205</v>
      </c>
      <c r="M216" s="332">
        <f>M215/$B$2</f>
        <v>109788.80980048886</v>
      </c>
      <c r="N216" s="332">
        <f t="shared" ref="N216:O216" si="1066">N215/$B$2</f>
        <v>109788.80980048886</v>
      </c>
      <c r="O216" s="334">
        <f t="shared" si="1066"/>
        <v>109788.80980048886</v>
      </c>
      <c r="P216" s="335">
        <f t="shared" si="1050"/>
        <v>329366.42940146656</v>
      </c>
      <c r="Q216" s="332">
        <f>Q215/$B$2</f>
        <v>109788.80980048886</v>
      </c>
      <c r="R216" s="332">
        <f t="shared" ref="R216:S216" si="1067">R215/$B$2</f>
        <v>109788.80980048886</v>
      </c>
      <c r="S216" s="334">
        <f t="shared" si="1067"/>
        <v>109788.80980048886</v>
      </c>
      <c r="T216" s="335">
        <f t="shared" si="1052"/>
        <v>329366.42940146656</v>
      </c>
      <c r="U216" s="335">
        <f t="shared" si="1053"/>
        <v>658732.85880293313</v>
      </c>
      <c r="V216" s="647">
        <f t="shared" si="1054"/>
        <v>1318017.5691500553</v>
      </c>
      <c r="W216" s="335">
        <f t="shared" si="1055"/>
        <v>110340.66134467784</v>
      </c>
      <c r="X216" s="335">
        <f t="shared" si="1056"/>
        <v>220129.4711451667</v>
      </c>
      <c r="Y216" s="335">
        <f t="shared" si="1063"/>
        <v>329918.28094565554</v>
      </c>
      <c r="Z216" s="335">
        <f t="shared" si="1057"/>
        <v>439707.09074614441</v>
      </c>
      <c r="AA216" s="335">
        <f t="shared" si="1058"/>
        <v>549495.90054663329</v>
      </c>
      <c r="AB216" s="335">
        <f t="shared" si="1039"/>
        <v>659284.71034712216</v>
      </c>
      <c r="AC216" s="335">
        <f t="shared" si="1059"/>
        <v>769073.52014761104</v>
      </c>
      <c r="AD216" s="335">
        <f t="shared" si="1060"/>
        <v>878862.32994809991</v>
      </c>
      <c r="AE216" s="335">
        <f t="shared" si="1040"/>
        <v>988651.13974858879</v>
      </c>
      <c r="AF216" s="335">
        <f t="shared" si="1041"/>
        <v>1098439.9495490775</v>
      </c>
      <c r="AG216" s="335">
        <f t="shared" si="1061"/>
        <v>1208228.7593495664</v>
      </c>
      <c r="AH216" s="1034">
        <f t="shared" si="1062"/>
        <v>1318017.5691500553</v>
      </c>
    </row>
    <row r="217" spans="1:36" ht="32.1" customHeight="1" outlineLevel="1" x14ac:dyDescent="0.3">
      <c r="A217" s="1000" t="str">
        <f t="shared" si="1042"/>
        <v>GERMANY</v>
      </c>
      <c r="B217" s="1003" t="str">
        <f t="shared" si="1043"/>
        <v>MULLER</v>
      </c>
      <c r="C217" s="323" t="s">
        <v>40</v>
      </c>
      <c r="D217" s="357">
        <f>'JANUARY ''25 PLN'!I29</f>
        <v>109566.36010000001</v>
      </c>
      <c r="E217" s="358">
        <f>'FEBRUARY ''25 PLN'!P29</f>
        <v>15294.1</v>
      </c>
      <c r="F217" s="359">
        <f>'MARCH ''25 PLN'!Q29</f>
        <v>1015121.73</v>
      </c>
      <c r="G217" s="360">
        <f t="shared" si="1045"/>
        <v>1139982.1901</v>
      </c>
      <c r="H217" s="361">
        <f>'APRIL ''25 PLN'!P29</f>
        <v>150000</v>
      </c>
      <c r="I217" s="358">
        <f>'MAY ''25 PLN'!P29</f>
        <v>150000</v>
      </c>
      <c r="J217" s="362">
        <f>'JUNE ''25 PLN'!Q29</f>
        <v>150000</v>
      </c>
      <c r="K217" s="363">
        <f t="shared" si="1047"/>
        <v>450000</v>
      </c>
      <c r="L217" s="363">
        <f t="shared" si="1048"/>
        <v>1589982.1901</v>
      </c>
      <c r="M217" s="361">
        <f>'JULY ''25 PLN'!P29</f>
        <v>0</v>
      </c>
      <c r="N217" s="358">
        <f>'AUGUST ''25 PLN'!P29</f>
        <v>0</v>
      </c>
      <c r="O217" s="362">
        <f>'SEPTEMBER ''25 PLN'!P29</f>
        <v>0</v>
      </c>
      <c r="P217" s="363">
        <f t="shared" si="1050"/>
        <v>0</v>
      </c>
      <c r="Q217" s="361">
        <f>'OCTOBER ''25 PLN'!P29</f>
        <v>0</v>
      </c>
      <c r="R217" s="358">
        <f>'NOVEMBER ''25 PLN'!P29</f>
        <v>0</v>
      </c>
      <c r="S217" s="362">
        <f>'DECEMBER ''25 PLN'!P29</f>
        <v>0</v>
      </c>
      <c r="T217" s="363">
        <f t="shared" si="1052"/>
        <v>0</v>
      </c>
      <c r="U217" s="363">
        <f t="shared" si="1053"/>
        <v>0</v>
      </c>
      <c r="V217" s="648">
        <f t="shared" si="1054"/>
        <v>1589982.1901</v>
      </c>
      <c r="W217" s="363">
        <f t="shared" si="1055"/>
        <v>109566.36010000001</v>
      </c>
      <c r="X217" s="363">
        <f t="shared" si="1056"/>
        <v>124860.46010000001</v>
      </c>
      <c r="Y217" s="363">
        <f t="shared" si="1063"/>
        <v>1139982.1901</v>
      </c>
      <c r="Z217" s="363">
        <f t="shared" si="1057"/>
        <v>1289982.1901</v>
      </c>
      <c r="AA217" s="363">
        <f t="shared" si="1058"/>
        <v>1439982.1901</v>
      </c>
      <c r="AB217" s="363">
        <f t="shared" si="1039"/>
        <v>1589982.1901</v>
      </c>
      <c r="AC217" s="363">
        <f t="shared" si="1059"/>
        <v>1589982.1901</v>
      </c>
      <c r="AD217" s="363">
        <f t="shared" si="1060"/>
        <v>1589982.1901</v>
      </c>
      <c r="AE217" s="363">
        <f t="shared" si="1040"/>
        <v>1589982.1901</v>
      </c>
      <c r="AF217" s="363">
        <f t="shared" si="1041"/>
        <v>1589982.1901</v>
      </c>
      <c r="AG217" s="363">
        <f t="shared" si="1061"/>
        <v>1589982.1901</v>
      </c>
      <c r="AH217" s="1035">
        <f t="shared" si="1062"/>
        <v>1589982.1901</v>
      </c>
    </row>
    <row r="218" spans="1:36" ht="32.1" customHeight="1" outlineLevel="1" x14ac:dyDescent="0.3">
      <c r="A218" s="1000" t="str">
        <f t="shared" si="1042"/>
        <v>GERMANY</v>
      </c>
      <c r="B218" s="1003" t="str">
        <f t="shared" si="1043"/>
        <v>MULLER</v>
      </c>
      <c r="C218" s="268" t="s">
        <v>41</v>
      </c>
      <c r="D218" s="331">
        <f>D217/$B$2</f>
        <v>25480.548860465118</v>
      </c>
      <c r="E218" s="817">
        <f t="shared" ref="E218:F218" si="1068">E217/$B$2</f>
        <v>3556.7674418604652</v>
      </c>
      <c r="F218" s="818">
        <f t="shared" si="1068"/>
        <v>236074.82093023256</v>
      </c>
      <c r="G218" s="333">
        <f t="shared" si="1045"/>
        <v>265112.1372325581</v>
      </c>
      <c r="H218" s="332">
        <f>H217/$B$2</f>
        <v>34883.720930232557</v>
      </c>
      <c r="I218" s="817">
        <f t="shared" ref="I218:J218" si="1069">I217/$B$2</f>
        <v>34883.720930232557</v>
      </c>
      <c r="J218" s="817">
        <f t="shared" si="1069"/>
        <v>34883.720930232557</v>
      </c>
      <c r="K218" s="335">
        <f t="shared" si="1047"/>
        <v>104651.16279069768</v>
      </c>
      <c r="L218" s="335">
        <f t="shared" si="1048"/>
        <v>369763.30002325575</v>
      </c>
      <c r="M218" s="817">
        <f>M217/$B$2</f>
        <v>0</v>
      </c>
      <c r="N218" s="817">
        <f t="shared" ref="N218:O218" si="1070">N217/$B$2</f>
        <v>0</v>
      </c>
      <c r="O218" s="817">
        <f t="shared" si="1070"/>
        <v>0</v>
      </c>
      <c r="P218" s="335">
        <f t="shared" si="1050"/>
        <v>0</v>
      </c>
      <c r="Q218" s="817">
        <f>Q217/$B$2</f>
        <v>0</v>
      </c>
      <c r="R218" s="817">
        <f t="shared" ref="R218:S218" si="1071">R217/$B$2</f>
        <v>0</v>
      </c>
      <c r="S218" s="817">
        <f t="shared" si="1071"/>
        <v>0</v>
      </c>
      <c r="T218" s="335">
        <f>S218+R218+Q218</f>
        <v>0</v>
      </c>
      <c r="U218" s="335">
        <f t="shared" si="1053"/>
        <v>0</v>
      </c>
      <c r="V218" s="822">
        <f t="shared" si="1054"/>
        <v>369763.30002325575</v>
      </c>
      <c r="W218" s="335">
        <f t="shared" si="1055"/>
        <v>25480.548860465118</v>
      </c>
      <c r="X218" s="335">
        <f t="shared" si="1056"/>
        <v>29037.316302325584</v>
      </c>
      <c r="Y218" s="335">
        <f t="shared" si="1063"/>
        <v>265112.13723255816</v>
      </c>
      <c r="Z218" s="335">
        <f t="shared" si="1057"/>
        <v>299995.85816279071</v>
      </c>
      <c r="AA218" s="335">
        <f t="shared" si="1058"/>
        <v>334879.57909302326</v>
      </c>
      <c r="AB218" s="335">
        <f t="shared" si="1039"/>
        <v>369763.30002325581</v>
      </c>
      <c r="AC218" s="335">
        <f t="shared" si="1059"/>
        <v>369763.30002325581</v>
      </c>
      <c r="AD218" s="335">
        <f t="shared" si="1060"/>
        <v>369763.30002325581</v>
      </c>
      <c r="AE218" s="335">
        <f t="shared" si="1040"/>
        <v>369763.30002325581</v>
      </c>
      <c r="AF218" s="335">
        <f t="shared" si="1041"/>
        <v>369763.30002325581</v>
      </c>
      <c r="AG218" s="335">
        <f t="shared" si="1061"/>
        <v>369763.30002325581</v>
      </c>
      <c r="AH218" s="1034">
        <f t="shared" si="1062"/>
        <v>369763.30002325581</v>
      </c>
    </row>
    <row r="219" spans="1:36" ht="32.1" customHeight="1" outlineLevel="1" x14ac:dyDescent="0.3">
      <c r="A219" s="1000" t="str">
        <f t="shared" si="1042"/>
        <v>GERMANY</v>
      </c>
      <c r="B219" s="1003" t="str">
        <f t="shared" si="1043"/>
        <v>MULLER</v>
      </c>
      <c r="C219" s="321" t="s">
        <v>42</v>
      </c>
      <c r="D219" s="417">
        <f>D217-D215</f>
        <v>-364898.48368211469</v>
      </c>
      <c r="E219" s="418">
        <f t="shared" ref="E219:G219" si="1072">E217-E215</f>
        <v>-456797.78214210208</v>
      </c>
      <c r="F219" s="419">
        <f t="shared" si="1072"/>
        <v>543029.84785789787</v>
      </c>
      <c r="G219" s="420">
        <f t="shared" si="1072"/>
        <v>-278666.41796631878</v>
      </c>
      <c r="H219" s="421">
        <f>H217-H215</f>
        <v>-322091.88214210205</v>
      </c>
      <c r="I219" s="418">
        <f t="shared" ref="I219:V219" si="1073">I217-I215</f>
        <v>-322091.88214210205</v>
      </c>
      <c r="J219" s="422">
        <f t="shared" si="1073"/>
        <v>-322091.88214210205</v>
      </c>
      <c r="K219" s="423">
        <f t="shared" si="1073"/>
        <v>-966275.64642630611</v>
      </c>
      <c r="L219" s="423">
        <f t="shared" si="1073"/>
        <v>-1244942.0643926247</v>
      </c>
      <c r="M219" s="421">
        <f t="shared" si="1073"/>
        <v>-472091.88214210205</v>
      </c>
      <c r="N219" s="418">
        <f t="shared" si="1073"/>
        <v>-472091.88214210205</v>
      </c>
      <c r="O219" s="422">
        <f t="shared" si="1073"/>
        <v>-472091.88214210205</v>
      </c>
      <c r="P219" s="423">
        <f t="shared" si="1073"/>
        <v>-1416275.6464263061</v>
      </c>
      <c r="Q219" s="421">
        <f t="shared" si="1073"/>
        <v>-472091.88214210205</v>
      </c>
      <c r="R219" s="418">
        <f t="shared" si="1073"/>
        <v>-472091.88214210205</v>
      </c>
      <c r="S219" s="422">
        <f t="shared" si="1073"/>
        <v>-472091.88214210205</v>
      </c>
      <c r="T219" s="423">
        <f t="shared" si="1073"/>
        <v>-1416275.6464263061</v>
      </c>
      <c r="U219" s="423">
        <f t="shared" si="1073"/>
        <v>-2832551.2928526122</v>
      </c>
      <c r="V219" s="649">
        <f t="shared" si="1073"/>
        <v>-4077493.3572452366</v>
      </c>
      <c r="W219" s="423">
        <f t="shared" ref="W219:AH219" si="1074">W217-W215</f>
        <v>-364898.48368211469</v>
      </c>
      <c r="X219" s="423">
        <f t="shared" si="1074"/>
        <v>-821696.26582421665</v>
      </c>
      <c r="Y219" s="423">
        <f t="shared" si="1074"/>
        <v>-278666.41796631878</v>
      </c>
      <c r="Z219" s="423">
        <f t="shared" si="1074"/>
        <v>-600758.3001084209</v>
      </c>
      <c r="AA219" s="423">
        <f t="shared" si="1074"/>
        <v>-922850.18225052278</v>
      </c>
      <c r="AB219" s="423">
        <f t="shared" si="1074"/>
        <v>-1244942.0643926247</v>
      </c>
      <c r="AC219" s="423">
        <f t="shared" si="1074"/>
        <v>-1717033.9465347265</v>
      </c>
      <c r="AD219" s="423">
        <f t="shared" si="1074"/>
        <v>-2189125.8286768282</v>
      </c>
      <c r="AE219" s="423">
        <f t="shared" si="1074"/>
        <v>-2661217.7108189305</v>
      </c>
      <c r="AF219" s="423">
        <f t="shared" si="1074"/>
        <v>-3133309.5929610329</v>
      </c>
      <c r="AG219" s="423">
        <f t="shared" si="1074"/>
        <v>-3605401.4751031352</v>
      </c>
      <c r="AH219" s="512">
        <f t="shared" si="1074"/>
        <v>-4077493.3572452376</v>
      </c>
    </row>
    <row r="220" spans="1:36" ht="32.1" customHeight="1" outlineLevel="1" x14ac:dyDescent="0.3">
      <c r="A220" s="1000" t="str">
        <f t="shared" si="1042"/>
        <v>GERMANY</v>
      </c>
      <c r="B220" s="1003" t="str">
        <f t="shared" si="1043"/>
        <v>MULLER</v>
      </c>
      <c r="C220" s="321" t="s">
        <v>43</v>
      </c>
      <c r="D220" s="424">
        <f>D217/D215-1</f>
        <v>-0.76907380697248151</v>
      </c>
      <c r="E220" s="425">
        <f t="shared" ref="E220:F220" si="1075">E217/E215-1</f>
        <v>-0.96760355223520578</v>
      </c>
      <c r="F220" s="426">
        <f t="shared" si="1075"/>
        <v>1.1502630492054156</v>
      </c>
      <c r="G220" s="427">
        <f>G217/G215-1</f>
        <v>-0.19643089654608237</v>
      </c>
      <c r="H220" s="428">
        <f>H217/H215-1</f>
        <v>-0.68226524184364346</v>
      </c>
      <c r="I220" s="425">
        <f t="shared" ref="I220:V220" si="1076">I217/I215-1</f>
        <v>-0.68226524184364346</v>
      </c>
      <c r="J220" s="429">
        <f t="shared" si="1076"/>
        <v>-0.68226524184364346</v>
      </c>
      <c r="K220" s="430">
        <f t="shared" si="1076"/>
        <v>-0.68226524184364346</v>
      </c>
      <c r="L220" s="430">
        <f t="shared" si="1076"/>
        <v>-0.43914473637865714</v>
      </c>
      <c r="M220" s="428">
        <f t="shared" si="1076"/>
        <v>-1</v>
      </c>
      <c r="N220" s="425">
        <f t="shared" si="1076"/>
        <v>-1</v>
      </c>
      <c r="O220" s="429">
        <f t="shared" si="1076"/>
        <v>-1</v>
      </c>
      <c r="P220" s="430">
        <f t="shared" si="1076"/>
        <v>-1</v>
      </c>
      <c r="Q220" s="428">
        <f t="shared" si="1076"/>
        <v>-1</v>
      </c>
      <c r="R220" s="425">
        <f t="shared" si="1076"/>
        <v>-1</v>
      </c>
      <c r="S220" s="429">
        <f t="shared" si="1076"/>
        <v>-1</v>
      </c>
      <c r="T220" s="430">
        <f t="shared" si="1076"/>
        <v>-1</v>
      </c>
      <c r="U220" s="430">
        <f t="shared" si="1076"/>
        <v>-1</v>
      </c>
      <c r="V220" s="650">
        <f t="shared" si="1076"/>
        <v>-0.71945495365308099</v>
      </c>
      <c r="W220" s="430">
        <f t="shared" ref="W220:AH220" si="1077">W217/W215-1</f>
        <v>-0.76907380697248151</v>
      </c>
      <c r="X220" s="430">
        <f t="shared" si="1077"/>
        <v>-0.86808982844838334</v>
      </c>
      <c r="Y220" s="430">
        <f t="shared" si="1077"/>
        <v>-0.19643089654608237</v>
      </c>
      <c r="Z220" s="430">
        <f t="shared" si="1077"/>
        <v>-0.31773704705620276</v>
      </c>
      <c r="AA220" s="430">
        <f t="shared" si="1077"/>
        <v>-0.39056946783426716</v>
      </c>
      <c r="AB220" s="430">
        <f t="shared" si="1077"/>
        <v>-0.43914473637865714</v>
      </c>
      <c r="AC220" s="430">
        <f t="shared" si="1077"/>
        <v>-0.51920942492951005</v>
      </c>
      <c r="AD220" s="430">
        <f t="shared" si="1077"/>
        <v>-0.57927050981341766</v>
      </c>
      <c r="AE220" s="430">
        <f t="shared" si="1077"/>
        <v>-0.62599213700670431</v>
      </c>
      <c r="AF220" s="430">
        <f t="shared" si="1077"/>
        <v>-0.66337413331056649</v>
      </c>
      <c r="AG220" s="430">
        <f t="shared" si="1077"/>
        <v>-0.69396250737955212</v>
      </c>
      <c r="AH220" s="1036">
        <f t="shared" si="1077"/>
        <v>-0.71945495365308099</v>
      </c>
    </row>
    <row r="221" spans="1:36" ht="32.1" customHeight="1" outlineLevel="1" thickBot="1" x14ac:dyDescent="0.35">
      <c r="A221" s="1001" t="str">
        <f t="shared" si="1042"/>
        <v>GERMANY</v>
      </c>
      <c r="B221" s="1004" t="str">
        <f t="shared" si="1043"/>
        <v>MULLER</v>
      </c>
      <c r="C221" s="261" t="s">
        <v>44</v>
      </c>
      <c r="D221" s="70">
        <f>D217/D213-1</f>
        <v>-0.63479576948991101</v>
      </c>
      <c r="E221" s="80">
        <f t="shared" ref="E221:G221" si="1078">E217/E213-1</f>
        <v>-0.93837534474732809</v>
      </c>
      <c r="F221" s="79">
        <f t="shared" si="1078"/>
        <v>0.16748045055523075</v>
      </c>
      <c r="G221" s="79">
        <f t="shared" si="1078"/>
        <v>-0.19588940847735192</v>
      </c>
      <c r="H221" s="80">
        <f>H217/H213-1</f>
        <v>-0.65678374656433725</v>
      </c>
      <c r="I221" s="80">
        <f t="shared" ref="I221:V221" si="1079">I217/I213-1</f>
        <v>-0.61790504080652275</v>
      </c>
      <c r="J221" s="82">
        <f t="shared" si="1079"/>
        <v>-0.74711486719570597</v>
      </c>
      <c r="K221" s="69">
        <f>K217/K213-1</f>
        <v>-0.68371545532910982</v>
      </c>
      <c r="L221" s="69">
        <f t="shared" si="1079"/>
        <v>-0.44023832954298192</v>
      </c>
      <c r="M221" s="80">
        <f t="shared" si="1079"/>
        <v>-1</v>
      </c>
      <c r="N221" s="80">
        <f t="shared" si="1079"/>
        <v>-1</v>
      </c>
      <c r="O221" s="82">
        <f t="shared" si="1079"/>
        <v>-1</v>
      </c>
      <c r="P221" s="69">
        <f t="shared" si="1079"/>
        <v>-1</v>
      </c>
      <c r="Q221" s="80">
        <f t="shared" si="1079"/>
        <v>-1</v>
      </c>
      <c r="R221" s="80">
        <f t="shared" si="1079"/>
        <v>-1</v>
      </c>
      <c r="S221" s="82">
        <f t="shared" si="1079"/>
        <v>-1</v>
      </c>
      <c r="T221" s="69">
        <f t="shared" si="1079"/>
        <v>-1</v>
      </c>
      <c r="U221" s="69">
        <f t="shared" si="1079"/>
        <v>-1</v>
      </c>
      <c r="V221" s="651">
        <f t="shared" si="1079"/>
        <v>-0.73041450630371352</v>
      </c>
      <c r="W221" s="69">
        <f t="shared" ref="W221:AH221" si="1080">W217/W213-1</f>
        <v>-0.63479576948991101</v>
      </c>
      <c r="X221" s="69">
        <f t="shared" si="1080"/>
        <v>-0.77223368038311269</v>
      </c>
      <c r="Y221" s="69">
        <f t="shared" si="1080"/>
        <v>-0.19588940847735192</v>
      </c>
      <c r="Z221" s="69">
        <f t="shared" si="1080"/>
        <v>-0.30449265160313521</v>
      </c>
      <c r="AA221" s="69">
        <f t="shared" si="1080"/>
        <v>-0.35924131158847028</v>
      </c>
      <c r="AB221" s="69">
        <f t="shared" si="1080"/>
        <v>-0.44023832954298192</v>
      </c>
      <c r="AC221" s="69">
        <f t="shared" si="1080"/>
        <v>-0.53087053387407601</v>
      </c>
      <c r="AD221" s="69">
        <f t="shared" si="1080"/>
        <v>-0.60012763208341269</v>
      </c>
      <c r="AE221" s="69">
        <f t="shared" si="1080"/>
        <v>-0.65587173996392267</v>
      </c>
      <c r="AF221" s="69">
        <f t="shared" si="1080"/>
        <v>-0.69665007818085667</v>
      </c>
      <c r="AG221" s="69">
        <f t="shared" si="1080"/>
        <v>-0.71526755863165969</v>
      </c>
      <c r="AH221" s="651">
        <f t="shared" si="1080"/>
        <v>-0.73041450630371352</v>
      </c>
    </row>
    <row r="222" spans="1:36" s="247" customFormat="1" ht="32.1" customHeight="1" outlineLevel="1" x14ac:dyDescent="0.3">
      <c r="A222" s="999" t="s">
        <v>52</v>
      </c>
      <c r="B222" s="1002" t="s">
        <v>75</v>
      </c>
      <c r="C222" s="259" t="s">
        <v>36</v>
      </c>
      <c r="D222" s="477"/>
      <c r="E222" s="478"/>
      <c r="F222" s="479">
        <v>936519.31</v>
      </c>
      <c r="G222" s="488">
        <f>F222+E222+D222</f>
        <v>936519.31</v>
      </c>
      <c r="H222" s="481">
        <v>189954.5508</v>
      </c>
      <c r="I222" s="478">
        <v>299590.04499999998</v>
      </c>
      <c r="J222" s="482">
        <v>187664.88680000001</v>
      </c>
      <c r="K222" s="483">
        <f>J222+I222+H222</f>
        <v>677209.48259999999</v>
      </c>
      <c r="L222" s="483">
        <f>K222+G222</f>
        <v>1613728.7926</v>
      </c>
      <c r="M222" s="481">
        <v>95064.660099999994</v>
      </c>
      <c r="N222" s="478">
        <v>149147.07569999999</v>
      </c>
      <c r="O222" s="482">
        <v>269955.16499999998</v>
      </c>
      <c r="P222" s="483">
        <f>O222+N222+M222</f>
        <v>514166.90079999994</v>
      </c>
      <c r="Q222" s="481">
        <v>148778.94289999999</v>
      </c>
      <c r="R222" s="478">
        <v>196691.59409999999</v>
      </c>
      <c r="S222" s="482">
        <v>238072.21780000001</v>
      </c>
      <c r="T222" s="483">
        <f>S222+R222+Q222</f>
        <v>583542.7548</v>
      </c>
      <c r="U222" s="484">
        <f>T222+P222</f>
        <v>1097709.6555999999</v>
      </c>
      <c r="V222" s="656">
        <f>U222+L222</f>
        <v>2711438.4482</v>
      </c>
      <c r="W222" s="403">
        <f>D222</f>
        <v>0</v>
      </c>
      <c r="X222" s="403">
        <f>D222+E222</f>
        <v>0</v>
      </c>
      <c r="Y222" s="403">
        <f>D222+E222+F222</f>
        <v>936519.31</v>
      </c>
      <c r="Z222" s="403">
        <f>D222+E222+F222+H222</f>
        <v>1126473.8608000001</v>
      </c>
      <c r="AA222" s="403">
        <f>D222+E222+F222+H222+I222</f>
        <v>1426063.9058000001</v>
      </c>
      <c r="AB222" s="403">
        <f t="shared" ref="AB222:AB227" si="1081">D222+E222+F222+H222+I222+J222</f>
        <v>1613728.7926</v>
      </c>
      <c r="AC222" s="403">
        <f>D222+E222+F222+H222+I222+J222+M222</f>
        <v>1708793.4527</v>
      </c>
      <c r="AD222" s="403">
        <f t="shared" ref="AD222:AD227" si="1082">D222+E222+F222+H222+I222+J222+M222+N222</f>
        <v>1857940.5284</v>
      </c>
      <c r="AE222" s="403">
        <f t="shared" ref="AE222:AE227" si="1083">D222+E222+F222+H222+I222+J222+M222+N222+O222</f>
        <v>2127895.6933999998</v>
      </c>
      <c r="AF222" s="403">
        <f t="shared" ref="AF222:AF227" si="1084">D222+E222+F222+H222+I222+J222+M222+N222+O222+Q222</f>
        <v>2276674.6362999999</v>
      </c>
      <c r="AG222" s="403">
        <f>D222+E222+F222+H222+I222+J222+M222+N222+O222+Q222+R222</f>
        <v>2473366.2303999998</v>
      </c>
      <c r="AH222" s="1031">
        <f>D222+E222+F222+H222+I222+J222+M222+N222+O222+Q222+R222+S222</f>
        <v>2711438.4482</v>
      </c>
    </row>
    <row r="223" spans="1:36" ht="32.1" customHeight="1" outlineLevel="1" x14ac:dyDescent="0.3">
      <c r="A223" s="1000" t="str">
        <f t="shared" ref="A223:A230" si="1085">A222</f>
        <v>GERMANY</v>
      </c>
      <c r="B223" s="1003" t="str">
        <f t="shared" ref="B223:B230" si="1086">B222</f>
        <v>BUDNI</v>
      </c>
      <c r="C223" s="275" t="s">
        <v>37</v>
      </c>
      <c r="D223" s="324">
        <f>D222/$B$2</f>
        <v>0</v>
      </c>
      <c r="E223" s="325">
        <f t="shared" ref="E223:F223" si="1087">E222/$B$2</f>
        <v>0</v>
      </c>
      <c r="F223" s="326">
        <f t="shared" si="1087"/>
        <v>217795.18837209305</v>
      </c>
      <c r="G223" s="333">
        <f t="shared" ref="G223:G227" si="1088">F223+E223+D223</f>
        <v>217795.18837209305</v>
      </c>
      <c r="H223" s="327">
        <f>H222/$B$2</f>
        <v>44175.476930232559</v>
      </c>
      <c r="I223" s="325">
        <f t="shared" ref="I223:J223" si="1089">I222/$B$2</f>
        <v>69672.103488372086</v>
      </c>
      <c r="J223" s="328">
        <f t="shared" si="1089"/>
        <v>43642.996930232563</v>
      </c>
      <c r="K223" s="329">
        <f t="shared" ref="K223:K227" si="1090">J223+I223+H223</f>
        <v>157490.57734883722</v>
      </c>
      <c r="L223" s="329">
        <f t="shared" ref="L223:L227" si="1091">K223+G223</f>
        <v>375285.7657209303</v>
      </c>
      <c r="M223" s="327">
        <f>M222/$B$2</f>
        <v>22108.060488372092</v>
      </c>
      <c r="N223" s="325">
        <f t="shared" ref="N223:O223" si="1092">N222/$B$2</f>
        <v>34685.36644186046</v>
      </c>
      <c r="O223" s="328">
        <f t="shared" si="1092"/>
        <v>62780.270930232553</v>
      </c>
      <c r="P223" s="329">
        <f t="shared" ref="P223:P227" si="1093">O223+N223+M223</f>
        <v>119573.69786046511</v>
      </c>
      <c r="Q223" s="327">
        <f>Q222/$B$2</f>
        <v>34599.754162790698</v>
      </c>
      <c r="R223" s="325">
        <f t="shared" ref="R223:S223" si="1094">R222/$B$2</f>
        <v>45742.231186046512</v>
      </c>
      <c r="S223" s="328">
        <f t="shared" si="1094"/>
        <v>55365.632046511637</v>
      </c>
      <c r="T223" s="329">
        <f t="shared" ref="T223:T226" si="1095">S223+R223+Q223</f>
        <v>135707.61739534885</v>
      </c>
      <c r="U223" s="329">
        <f t="shared" ref="U223:U227" si="1096">T223+P223</f>
        <v>255281.31525581394</v>
      </c>
      <c r="V223" s="645">
        <f t="shared" ref="V223:V227" si="1097">U223+L223</f>
        <v>630567.08097674418</v>
      </c>
      <c r="W223" s="329">
        <f t="shared" ref="W223:W227" si="1098">D223</f>
        <v>0</v>
      </c>
      <c r="X223" s="329">
        <f t="shared" ref="X223:X227" si="1099">D223+E223</f>
        <v>0</v>
      </c>
      <c r="Y223" s="329">
        <f>D223+E223+F223</f>
        <v>217795.18837209305</v>
      </c>
      <c r="Z223" s="329">
        <f t="shared" ref="Z223:Z227" si="1100">D223+E223+F223+H223</f>
        <v>261970.66530232562</v>
      </c>
      <c r="AA223" s="329">
        <f t="shared" ref="AA223:AA227" si="1101">D223+E223+F223+H223+I223</f>
        <v>331642.76879069768</v>
      </c>
      <c r="AB223" s="329">
        <f t="shared" si="1081"/>
        <v>375285.76572093024</v>
      </c>
      <c r="AC223" s="329">
        <f t="shared" ref="AC223:AC227" si="1102">D223+E223+F223+H223+I223+J223+M223</f>
        <v>397393.82620930235</v>
      </c>
      <c r="AD223" s="329">
        <f t="shared" si="1082"/>
        <v>432079.1926511628</v>
      </c>
      <c r="AE223" s="329">
        <f t="shared" si="1083"/>
        <v>494859.46358139534</v>
      </c>
      <c r="AF223" s="329">
        <f t="shared" si="1084"/>
        <v>529459.21774418605</v>
      </c>
      <c r="AG223" s="329">
        <f t="shared" ref="AG223:AG227" si="1103">D223+E223+F223+H223+I223+J223+M223+N223+O223+Q223+R223</f>
        <v>575201.44893023255</v>
      </c>
      <c r="AH223" s="1032">
        <f t="shared" ref="AH223:AH227" si="1104">D223+E223+F223+H223+I223+J223+M223+N223+O223+Q223+R223+S223</f>
        <v>630567.08097674418</v>
      </c>
    </row>
    <row r="224" spans="1:36" ht="32.1" customHeight="1" outlineLevel="1" x14ac:dyDescent="0.3">
      <c r="A224" s="1000" t="str">
        <f t="shared" si="1085"/>
        <v>GERMANY</v>
      </c>
      <c r="B224" s="1003" t="str">
        <f t="shared" si="1086"/>
        <v>BUDNI</v>
      </c>
      <c r="C224" s="322" t="s">
        <v>38</v>
      </c>
      <c r="D224" s="336">
        <v>227089.21937967913</v>
      </c>
      <c r="E224" s="337">
        <v>227089.21937967913</v>
      </c>
      <c r="F224" s="338">
        <v>227089.21937967913</v>
      </c>
      <c r="G224" s="339">
        <f t="shared" si="1088"/>
        <v>681267.65813903743</v>
      </c>
      <c r="H224" s="340">
        <v>227089.21937967913</v>
      </c>
      <c r="I224" s="337">
        <v>227089.21937967913</v>
      </c>
      <c r="J224" s="341">
        <v>227089.21937967913</v>
      </c>
      <c r="K224" s="342">
        <f t="shared" si="1090"/>
        <v>681267.65813903743</v>
      </c>
      <c r="L224" s="342">
        <f t="shared" si="1091"/>
        <v>1362535.3162780749</v>
      </c>
      <c r="M224" s="340">
        <v>227089.21937967913</v>
      </c>
      <c r="N224" s="337">
        <v>227089.21937967913</v>
      </c>
      <c r="O224" s="341">
        <v>227089.21937967913</v>
      </c>
      <c r="P224" s="342">
        <f t="shared" si="1093"/>
        <v>681267.65813903743</v>
      </c>
      <c r="Q224" s="340">
        <v>227089.21937967913</v>
      </c>
      <c r="R224" s="337">
        <v>227089.21937967913</v>
      </c>
      <c r="S224" s="341">
        <v>227089.21937967913</v>
      </c>
      <c r="T224" s="342">
        <f t="shared" si="1095"/>
        <v>681267.65813903743</v>
      </c>
      <c r="U224" s="342">
        <f t="shared" si="1096"/>
        <v>1362535.3162780749</v>
      </c>
      <c r="V224" s="646">
        <f t="shared" si="1097"/>
        <v>2725070.6325561497</v>
      </c>
      <c r="W224" s="342">
        <f t="shared" si="1098"/>
        <v>227089.21937967913</v>
      </c>
      <c r="X224" s="342">
        <f t="shared" si="1099"/>
        <v>454178.43875935825</v>
      </c>
      <c r="Y224" s="342">
        <f t="shared" ref="Y224:Y227" si="1105">D224+E224+F224</f>
        <v>681267.65813903743</v>
      </c>
      <c r="Z224" s="342">
        <f t="shared" si="1100"/>
        <v>908356.8775187165</v>
      </c>
      <c r="AA224" s="342">
        <f t="shared" si="1101"/>
        <v>1135446.0968983956</v>
      </c>
      <c r="AB224" s="342">
        <f t="shared" si="1081"/>
        <v>1362535.3162780746</v>
      </c>
      <c r="AC224" s="342">
        <f t="shared" si="1102"/>
        <v>1589624.5356577537</v>
      </c>
      <c r="AD224" s="342">
        <f t="shared" si="1082"/>
        <v>1816713.7550374328</v>
      </c>
      <c r="AE224" s="342">
        <f t="shared" si="1083"/>
        <v>2043802.9744171118</v>
      </c>
      <c r="AF224" s="342">
        <f t="shared" si="1084"/>
        <v>2270892.1937967911</v>
      </c>
      <c r="AG224" s="342">
        <f t="shared" si="1103"/>
        <v>2497981.4131764704</v>
      </c>
      <c r="AH224" s="1033">
        <f t="shared" si="1104"/>
        <v>2725070.6325561497</v>
      </c>
      <c r="AI224" s="809"/>
      <c r="AJ224" s="810"/>
    </row>
    <row r="225" spans="1:34" ht="32.1" customHeight="1" outlineLevel="1" x14ac:dyDescent="0.3">
      <c r="A225" s="1000" t="str">
        <f t="shared" si="1085"/>
        <v>GERMANY</v>
      </c>
      <c r="B225" s="1003" t="str">
        <f t="shared" si="1086"/>
        <v>BUDNI</v>
      </c>
      <c r="C225" s="268" t="s">
        <v>39</v>
      </c>
      <c r="D225" s="331">
        <f>D224/$B$2</f>
        <v>52811.446367367244</v>
      </c>
      <c r="E225" s="332">
        <f t="shared" ref="E225:F225" si="1106">E224/$B$2</f>
        <v>52811.446367367244</v>
      </c>
      <c r="F225" s="333">
        <f t="shared" si="1106"/>
        <v>52811.446367367244</v>
      </c>
      <c r="G225" s="333">
        <f t="shared" si="1088"/>
        <v>158434.33910210175</v>
      </c>
      <c r="H225" s="332">
        <f>H224/$B$2</f>
        <v>52811.446367367244</v>
      </c>
      <c r="I225" s="332">
        <f t="shared" ref="I225:J225" si="1107">I224/$B$2</f>
        <v>52811.446367367244</v>
      </c>
      <c r="J225" s="334">
        <f t="shared" si="1107"/>
        <v>52811.446367367244</v>
      </c>
      <c r="K225" s="335">
        <f t="shared" si="1090"/>
        <v>158434.33910210175</v>
      </c>
      <c r="L225" s="335">
        <f t="shared" si="1091"/>
        <v>316868.67820420349</v>
      </c>
      <c r="M225" s="332">
        <f>M224/$B$2</f>
        <v>52811.446367367244</v>
      </c>
      <c r="N225" s="332">
        <f t="shared" ref="N225:O225" si="1108">N224/$B$2</f>
        <v>52811.446367367244</v>
      </c>
      <c r="O225" s="334">
        <f t="shared" si="1108"/>
        <v>52811.446367367244</v>
      </c>
      <c r="P225" s="335">
        <f t="shared" si="1093"/>
        <v>158434.33910210175</v>
      </c>
      <c r="Q225" s="332">
        <f>Q224/$B$2</f>
        <v>52811.446367367244</v>
      </c>
      <c r="R225" s="332">
        <f t="shared" ref="R225:S225" si="1109">R224/$B$2</f>
        <v>52811.446367367244</v>
      </c>
      <c r="S225" s="334">
        <f t="shared" si="1109"/>
        <v>52811.446367367244</v>
      </c>
      <c r="T225" s="335">
        <f t="shared" si="1095"/>
        <v>158434.33910210175</v>
      </c>
      <c r="U225" s="335">
        <f t="shared" si="1096"/>
        <v>316868.67820420349</v>
      </c>
      <c r="V225" s="647">
        <f t="shared" si="1097"/>
        <v>633737.35640840698</v>
      </c>
      <c r="W225" s="335">
        <f t="shared" si="1098"/>
        <v>52811.446367367244</v>
      </c>
      <c r="X225" s="335">
        <f t="shared" si="1099"/>
        <v>105622.89273473449</v>
      </c>
      <c r="Y225" s="335">
        <f t="shared" si="1105"/>
        <v>158434.33910210175</v>
      </c>
      <c r="Z225" s="335">
        <f t="shared" si="1100"/>
        <v>211245.78546946897</v>
      </c>
      <c r="AA225" s="335">
        <f t="shared" si="1101"/>
        <v>264057.2318368362</v>
      </c>
      <c r="AB225" s="335">
        <f t="shared" si="1081"/>
        <v>316868.67820420343</v>
      </c>
      <c r="AC225" s="335">
        <f t="shared" si="1102"/>
        <v>369680.12457157066</v>
      </c>
      <c r="AD225" s="335">
        <f t="shared" si="1082"/>
        <v>422491.57093893789</v>
      </c>
      <c r="AE225" s="335">
        <f t="shared" si="1083"/>
        <v>475303.01730630512</v>
      </c>
      <c r="AF225" s="335">
        <f t="shared" si="1084"/>
        <v>528114.46367367241</v>
      </c>
      <c r="AG225" s="335">
        <f t="shared" si="1103"/>
        <v>580925.91004103969</v>
      </c>
      <c r="AH225" s="1034">
        <f t="shared" si="1104"/>
        <v>633737.35640840698</v>
      </c>
    </row>
    <row r="226" spans="1:34" ht="32.1" customHeight="1" outlineLevel="1" x14ac:dyDescent="0.3">
      <c r="A226" s="1000" t="str">
        <f t="shared" si="1085"/>
        <v>GERMANY</v>
      </c>
      <c r="B226" s="1003" t="str">
        <f t="shared" si="1086"/>
        <v>BUDNI</v>
      </c>
      <c r="C226" s="323" t="s">
        <v>40</v>
      </c>
      <c r="D226" s="357">
        <f>'JANUARY ''25 PLN'!I30</f>
        <v>323161.20870000002</v>
      </c>
      <c r="E226" s="358">
        <f>'FEBRUARY ''25 PLN'!P30</f>
        <v>301332.78100000002</v>
      </c>
      <c r="F226" s="359">
        <f>'MARCH ''25 PLN'!Q30</f>
        <v>327937.72360000003</v>
      </c>
      <c r="G226" s="360">
        <f t="shared" si="1088"/>
        <v>952431.71330000018</v>
      </c>
      <c r="H226" s="361">
        <f>'APRIL ''25 PLN'!P30</f>
        <v>181671.3755037433</v>
      </c>
      <c r="I226" s="358">
        <f>'MAY ''25 PLN'!P30</f>
        <v>181671.3755037433</v>
      </c>
      <c r="J226" s="362">
        <f>'JUNE ''25 PLN'!Q30</f>
        <v>181671.3755037433</v>
      </c>
      <c r="K226" s="363">
        <f t="shared" si="1090"/>
        <v>545014.1265112299</v>
      </c>
      <c r="L226" s="363">
        <f t="shared" si="1091"/>
        <v>1497445.8398112301</v>
      </c>
      <c r="M226" s="361">
        <f>'JULY ''25 PLN'!P30</f>
        <v>0</v>
      </c>
      <c r="N226" s="358">
        <f>'AUGUST ''25 PLN'!P30</f>
        <v>0</v>
      </c>
      <c r="O226" s="362">
        <f>'SEPTEMBER ''25 PLN'!P30</f>
        <v>0</v>
      </c>
      <c r="P226" s="363">
        <f t="shared" si="1093"/>
        <v>0</v>
      </c>
      <c r="Q226" s="361">
        <f>'OCTOBER ''25 PLN'!P30</f>
        <v>0</v>
      </c>
      <c r="R226" s="358">
        <f>'NOVEMBER ''25 PLN'!P30</f>
        <v>0</v>
      </c>
      <c r="S226" s="362">
        <f>'DECEMBER ''25 PLN'!P30</f>
        <v>0</v>
      </c>
      <c r="T226" s="363">
        <f t="shared" si="1095"/>
        <v>0</v>
      </c>
      <c r="U226" s="363">
        <f t="shared" si="1096"/>
        <v>0</v>
      </c>
      <c r="V226" s="648">
        <f t="shared" si="1097"/>
        <v>1497445.8398112301</v>
      </c>
      <c r="W226" s="363">
        <f t="shared" si="1098"/>
        <v>323161.20870000002</v>
      </c>
      <c r="X226" s="363">
        <f t="shared" si="1099"/>
        <v>624493.98970000003</v>
      </c>
      <c r="Y226" s="363">
        <f t="shared" si="1105"/>
        <v>952431.71330000006</v>
      </c>
      <c r="Z226" s="363">
        <f t="shared" si="1100"/>
        <v>1134103.0888037435</v>
      </c>
      <c r="AA226" s="363">
        <f t="shared" si="1101"/>
        <v>1315774.4643074868</v>
      </c>
      <c r="AB226" s="363">
        <f t="shared" si="1081"/>
        <v>1497445.8398112301</v>
      </c>
      <c r="AC226" s="363">
        <f t="shared" si="1102"/>
        <v>1497445.8398112301</v>
      </c>
      <c r="AD226" s="363">
        <f t="shared" si="1082"/>
        <v>1497445.8398112301</v>
      </c>
      <c r="AE226" s="363">
        <f t="shared" si="1083"/>
        <v>1497445.8398112301</v>
      </c>
      <c r="AF226" s="363">
        <f t="shared" si="1084"/>
        <v>1497445.8398112301</v>
      </c>
      <c r="AG226" s="363">
        <f t="shared" si="1103"/>
        <v>1497445.8398112301</v>
      </c>
      <c r="AH226" s="1035">
        <f t="shared" si="1104"/>
        <v>1497445.8398112301</v>
      </c>
    </row>
    <row r="227" spans="1:34" ht="32.1" customHeight="1" outlineLevel="1" x14ac:dyDescent="0.3">
      <c r="A227" s="1000" t="str">
        <f t="shared" si="1085"/>
        <v>GERMANY</v>
      </c>
      <c r="B227" s="1003" t="str">
        <f t="shared" si="1086"/>
        <v>BUDNI</v>
      </c>
      <c r="C227" s="268" t="s">
        <v>41</v>
      </c>
      <c r="D227" s="331">
        <f>D226/$B$2</f>
        <v>75153.769465116289</v>
      </c>
      <c r="E227" s="817">
        <f t="shared" ref="E227:F227" si="1110">E226/$B$2</f>
        <v>70077.390930232563</v>
      </c>
      <c r="F227" s="818">
        <f t="shared" si="1110"/>
        <v>76264.586883720942</v>
      </c>
      <c r="G227" s="333">
        <f t="shared" si="1088"/>
        <v>221495.74727906979</v>
      </c>
      <c r="H227" s="332">
        <f>H226/$B$2</f>
        <v>42249.157093893795</v>
      </c>
      <c r="I227" s="817">
        <f t="shared" ref="I227:J227" si="1111">I226/$B$2</f>
        <v>42249.157093893795</v>
      </c>
      <c r="J227" s="817">
        <f t="shared" si="1111"/>
        <v>42249.157093893795</v>
      </c>
      <c r="K227" s="335">
        <f t="shared" si="1090"/>
        <v>126747.47128168138</v>
      </c>
      <c r="L227" s="335">
        <f t="shared" si="1091"/>
        <v>348243.21856075118</v>
      </c>
      <c r="M227" s="817">
        <f>M226/$B$2</f>
        <v>0</v>
      </c>
      <c r="N227" s="817">
        <f t="shared" ref="N227:O227" si="1112">N226/$B$2</f>
        <v>0</v>
      </c>
      <c r="O227" s="817">
        <f t="shared" si="1112"/>
        <v>0</v>
      </c>
      <c r="P227" s="335">
        <f t="shared" si="1093"/>
        <v>0</v>
      </c>
      <c r="Q227" s="817">
        <f>Q226/$B$2</f>
        <v>0</v>
      </c>
      <c r="R227" s="817">
        <f t="shared" ref="R227:S227" si="1113">R226/$B$2</f>
        <v>0</v>
      </c>
      <c r="S227" s="817">
        <f t="shared" si="1113"/>
        <v>0</v>
      </c>
      <c r="T227" s="335">
        <f>S227+R227+Q227</f>
        <v>0</v>
      </c>
      <c r="U227" s="335">
        <f t="shared" si="1096"/>
        <v>0</v>
      </c>
      <c r="V227" s="822">
        <f t="shared" si="1097"/>
        <v>348243.21856075118</v>
      </c>
      <c r="W227" s="335">
        <f t="shared" si="1098"/>
        <v>75153.769465116289</v>
      </c>
      <c r="X227" s="335">
        <f t="shared" si="1099"/>
        <v>145231.16039534885</v>
      </c>
      <c r="Y227" s="335">
        <f t="shared" si="1105"/>
        <v>221495.74727906979</v>
      </c>
      <c r="Z227" s="335">
        <f t="shared" si="1100"/>
        <v>263744.90437296359</v>
      </c>
      <c r="AA227" s="335">
        <f t="shared" si="1101"/>
        <v>305994.06146685738</v>
      </c>
      <c r="AB227" s="335">
        <f t="shared" si="1081"/>
        <v>348243.21856075118</v>
      </c>
      <c r="AC227" s="335">
        <f t="shared" si="1102"/>
        <v>348243.21856075118</v>
      </c>
      <c r="AD227" s="335">
        <f t="shared" si="1082"/>
        <v>348243.21856075118</v>
      </c>
      <c r="AE227" s="335">
        <f t="shared" si="1083"/>
        <v>348243.21856075118</v>
      </c>
      <c r="AF227" s="335">
        <f t="shared" si="1084"/>
        <v>348243.21856075118</v>
      </c>
      <c r="AG227" s="335">
        <f t="shared" si="1103"/>
        <v>348243.21856075118</v>
      </c>
      <c r="AH227" s="1034">
        <f t="shared" si="1104"/>
        <v>348243.21856075118</v>
      </c>
    </row>
    <row r="228" spans="1:34" ht="32.1" customHeight="1" outlineLevel="1" x14ac:dyDescent="0.3">
      <c r="A228" s="1000" t="str">
        <f t="shared" si="1085"/>
        <v>GERMANY</v>
      </c>
      <c r="B228" s="1003" t="str">
        <f t="shared" si="1086"/>
        <v>BUDNI</v>
      </c>
      <c r="C228" s="321" t="s">
        <v>42</v>
      </c>
      <c r="D228" s="417">
        <f>D226-D224</f>
        <v>96071.989320320892</v>
      </c>
      <c r="E228" s="418">
        <f t="shared" ref="E228:G228" si="1114">E226-E224</f>
        <v>74243.561620320892</v>
      </c>
      <c r="F228" s="419">
        <f t="shared" si="1114"/>
        <v>100848.5042203209</v>
      </c>
      <c r="G228" s="420">
        <f t="shared" si="1114"/>
        <v>271164.05516096274</v>
      </c>
      <c r="H228" s="421">
        <f>H226-H224</f>
        <v>-45417.843875935825</v>
      </c>
      <c r="I228" s="418">
        <f t="shared" ref="I228:V228" si="1115">I226-I224</f>
        <v>-45417.843875935825</v>
      </c>
      <c r="J228" s="422">
        <f t="shared" si="1115"/>
        <v>-45417.843875935825</v>
      </c>
      <c r="K228" s="423">
        <f t="shared" si="1115"/>
        <v>-136253.53162780753</v>
      </c>
      <c r="L228" s="423">
        <f t="shared" si="1115"/>
        <v>134910.52353315521</v>
      </c>
      <c r="M228" s="421">
        <f t="shared" si="1115"/>
        <v>-227089.21937967913</v>
      </c>
      <c r="N228" s="418">
        <f t="shared" si="1115"/>
        <v>-227089.21937967913</v>
      </c>
      <c r="O228" s="422">
        <f t="shared" si="1115"/>
        <v>-227089.21937967913</v>
      </c>
      <c r="P228" s="423">
        <f t="shared" si="1115"/>
        <v>-681267.65813903743</v>
      </c>
      <c r="Q228" s="421">
        <f t="shared" si="1115"/>
        <v>-227089.21937967913</v>
      </c>
      <c r="R228" s="418">
        <f t="shared" si="1115"/>
        <v>-227089.21937967913</v>
      </c>
      <c r="S228" s="422">
        <f t="shared" si="1115"/>
        <v>-227089.21937967913</v>
      </c>
      <c r="T228" s="423">
        <f t="shared" si="1115"/>
        <v>-681267.65813903743</v>
      </c>
      <c r="U228" s="423">
        <f t="shared" si="1115"/>
        <v>-1362535.3162780749</v>
      </c>
      <c r="V228" s="649">
        <f t="shared" si="1115"/>
        <v>-1227624.7927449197</v>
      </c>
      <c r="W228" s="423">
        <f t="shared" ref="W228:AH228" si="1116">W226-W224</f>
        <v>96071.989320320892</v>
      </c>
      <c r="X228" s="423">
        <f t="shared" si="1116"/>
        <v>170315.55094064178</v>
      </c>
      <c r="Y228" s="423">
        <f t="shared" si="1116"/>
        <v>271164.05516096263</v>
      </c>
      <c r="Z228" s="423">
        <f t="shared" si="1116"/>
        <v>225746.21128502698</v>
      </c>
      <c r="AA228" s="423">
        <f t="shared" si="1116"/>
        <v>180328.36740909121</v>
      </c>
      <c r="AB228" s="423">
        <f t="shared" si="1116"/>
        <v>134910.52353315544</v>
      </c>
      <c r="AC228" s="423">
        <f t="shared" si="1116"/>
        <v>-92178.695846523624</v>
      </c>
      <c r="AD228" s="423">
        <f t="shared" si="1116"/>
        <v>-319267.91522620269</v>
      </c>
      <c r="AE228" s="423">
        <f t="shared" si="1116"/>
        <v>-546357.13460588176</v>
      </c>
      <c r="AF228" s="423">
        <f t="shared" si="1116"/>
        <v>-773446.35398556106</v>
      </c>
      <c r="AG228" s="423">
        <f t="shared" si="1116"/>
        <v>-1000535.5733652404</v>
      </c>
      <c r="AH228" s="512">
        <f t="shared" si="1116"/>
        <v>-1227624.7927449197</v>
      </c>
    </row>
    <row r="229" spans="1:34" ht="32.1" customHeight="1" outlineLevel="1" x14ac:dyDescent="0.3">
      <c r="A229" s="1000" t="str">
        <f t="shared" si="1085"/>
        <v>GERMANY</v>
      </c>
      <c r="B229" s="1003" t="str">
        <f t="shared" si="1086"/>
        <v>BUDNI</v>
      </c>
      <c r="C229" s="321" t="s">
        <v>43</v>
      </c>
      <c r="D229" s="424">
        <f>D226/D224-1</f>
        <v>0.42305834500974027</v>
      </c>
      <c r="E229" s="425">
        <f t="shared" ref="E229:F229" si="1117">E226/E224-1</f>
        <v>0.32693565032776939</v>
      </c>
      <c r="F229" s="426">
        <f t="shared" si="1117"/>
        <v>0.44409199386831499</v>
      </c>
      <c r="G229" s="427">
        <f>G226/G224-1</f>
        <v>0.39802866306860829</v>
      </c>
      <c r="H229" s="428">
        <f>H226/H224-1</f>
        <v>-0.19999999999999996</v>
      </c>
      <c r="I229" s="425">
        <f t="shared" ref="I229:V229" si="1118">I226/I224-1</f>
        <v>-0.19999999999999996</v>
      </c>
      <c r="J229" s="429">
        <f t="shared" si="1118"/>
        <v>-0.19999999999999996</v>
      </c>
      <c r="K229" s="430">
        <f t="shared" si="1118"/>
        <v>-0.20000000000000007</v>
      </c>
      <c r="L229" s="430">
        <f t="shared" si="1118"/>
        <v>9.9014331534304167E-2</v>
      </c>
      <c r="M229" s="428">
        <f t="shared" si="1118"/>
        <v>-1</v>
      </c>
      <c r="N229" s="425">
        <f t="shared" si="1118"/>
        <v>-1</v>
      </c>
      <c r="O229" s="429">
        <f t="shared" si="1118"/>
        <v>-1</v>
      </c>
      <c r="P229" s="430">
        <f t="shared" si="1118"/>
        <v>-1</v>
      </c>
      <c r="Q229" s="428">
        <f t="shared" si="1118"/>
        <v>-1</v>
      </c>
      <c r="R229" s="425">
        <f t="shared" si="1118"/>
        <v>-1</v>
      </c>
      <c r="S229" s="429">
        <f t="shared" si="1118"/>
        <v>-1</v>
      </c>
      <c r="T229" s="430">
        <f t="shared" si="1118"/>
        <v>-1</v>
      </c>
      <c r="U229" s="430">
        <f t="shared" si="1118"/>
        <v>-1</v>
      </c>
      <c r="V229" s="650">
        <f t="shared" si="1118"/>
        <v>-0.45049283423284792</v>
      </c>
      <c r="W229" s="430">
        <f t="shared" ref="W229:AH229" si="1119">W226/W224-1</f>
        <v>0.42305834500974027</v>
      </c>
      <c r="X229" s="430">
        <f t="shared" si="1119"/>
        <v>0.37499699766875483</v>
      </c>
      <c r="Y229" s="430">
        <f t="shared" si="1119"/>
        <v>0.39802866306860807</v>
      </c>
      <c r="Z229" s="430">
        <f t="shared" si="1119"/>
        <v>0.24852149730145623</v>
      </c>
      <c r="AA229" s="430">
        <f t="shared" si="1119"/>
        <v>0.15881719784116499</v>
      </c>
      <c r="AB229" s="430">
        <f t="shared" si="1119"/>
        <v>9.9014331534304389E-2</v>
      </c>
      <c r="AC229" s="430">
        <f t="shared" si="1119"/>
        <v>-5.7987715827739206E-2</v>
      </c>
      <c r="AD229" s="430">
        <f t="shared" si="1119"/>
        <v>-0.17573925134927171</v>
      </c>
      <c r="AE229" s="430">
        <f t="shared" si="1119"/>
        <v>-0.26732377897713044</v>
      </c>
      <c r="AF229" s="430">
        <f t="shared" si="1119"/>
        <v>-0.34059140107941743</v>
      </c>
      <c r="AG229" s="430">
        <f t="shared" si="1119"/>
        <v>-0.40053763734492498</v>
      </c>
      <c r="AH229" s="1036">
        <f t="shared" si="1119"/>
        <v>-0.45049283423284792</v>
      </c>
    </row>
    <row r="230" spans="1:34" ht="32.1" customHeight="1" outlineLevel="1" thickBot="1" x14ac:dyDescent="0.35">
      <c r="A230" s="1012" t="str">
        <f t="shared" si="1085"/>
        <v>GERMANY</v>
      </c>
      <c r="B230" s="1004" t="str">
        <f t="shared" si="1086"/>
        <v>BUDNI</v>
      </c>
      <c r="C230" s="261" t="s">
        <v>44</v>
      </c>
      <c r="D230" s="70" t="e">
        <f>D226/D222-1</f>
        <v>#DIV/0!</v>
      </c>
      <c r="E230" s="80" t="e">
        <f t="shared" ref="E230:G230" si="1120">E226/E222-1</f>
        <v>#DIV/0!</v>
      </c>
      <c r="F230" s="79">
        <f t="shared" si="1120"/>
        <v>-0.64983346301743627</v>
      </c>
      <c r="G230" s="79">
        <f t="shared" si="1120"/>
        <v>1.6991003954846429E-2</v>
      </c>
      <c r="H230" s="80">
        <f>H226/H222-1</f>
        <v>-4.3606090306190781E-2</v>
      </c>
      <c r="I230" s="80">
        <f t="shared" ref="I230:V230" si="1121">I226/I222-1</f>
        <v>-0.393600092740921</v>
      </c>
      <c r="J230" s="82">
        <f t="shared" si="1121"/>
        <v>-3.1937308030586253E-2</v>
      </c>
      <c r="K230" s="69">
        <f t="shared" si="1121"/>
        <v>-0.1952060026998359</v>
      </c>
      <c r="L230" s="69">
        <f t="shared" si="1121"/>
        <v>-7.205854745977347E-2</v>
      </c>
      <c r="M230" s="80">
        <f t="shared" si="1121"/>
        <v>-1</v>
      </c>
      <c r="N230" s="80">
        <f t="shared" si="1121"/>
        <v>-1</v>
      </c>
      <c r="O230" s="82">
        <f t="shared" si="1121"/>
        <v>-1</v>
      </c>
      <c r="P230" s="69">
        <f t="shared" si="1121"/>
        <v>-1</v>
      </c>
      <c r="Q230" s="80">
        <f t="shared" si="1121"/>
        <v>-1</v>
      </c>
      <c r="R230" s="80">
        <f t="shared" si="1121"/>
        <v>-1</v>
      </c>
      <c r="S230" s="82">
        <f t="shared" si="1121"/>
        <v>-1</v>
      </c>
      <c r="T230" s="69">
        <f t="shared" si="1121"/>
        <v>-1</v>
      </c>
      <c r="U230" s="69">
        <f t="shared" si="1121"/>
        <v>-1</v>
      </c>
      <c r="V230" s="651">
        <f t="shared" si="1121"/>
        <v>-0.44773010030697324</v>
      </c>
      <c r="W230" s="69" t="e">
        <f t="shared" ref="W230:AH230" si="1122">W226/W222-1</f>
        <v>#DIV/0!</v>
      </c>
      <c r="X230" s="69" t="e">
        <f t="shared" si="1122"/>
        <v>#DIV/0!</v>
      </c>
      <c r="Y230" s="69">
        <f t="shared" si="1122"/>
        <v>1.6991003954846429E-2</v>
      </c>
      <c r="Z230" s="69">
        <f t="shared" si="1122"/>
        <v>6.7726631475719667E-3</v>
      </c>
      <c r="AA230" s="69">
        <f t="shared" si="1122"/>
        <v>-7.7338358431168985E-2</v>
      </c>
      <c r="AB230" s="69">
        <f t="shared" si="1122"/>
        <v>-7.205854745977347E-2</v>
      </c>
      <c r="AC230" s="69">
        <f t="shared" si="1122"/>
        <v>-0.12368236345640693</v>
      </c>
      <c r="AD230" s="69">
        <f t="shared" si="1122"/>
        <v>-0.19402918612212883</v>
      </c>
      <c r="AE230" s="69">
        <f t="shared" si="1122"/>
        <v>-0.29627855140842108</v>
      </c>
      <c r="AF230" s="69">
        <f t="shared" si="1122"/>
        <v>-0.34226620882251091</v>
      </c>
      <c r="AG230" s="69">
        <f t="shared" si="1122"/>
        <v>-0.39457172924647765</v>
      </c>
      <c r="AH230" s="651">
        <f t="shared" si="1122"/>
        <v>-0.44773010030697324</v>
      </c>
    </row>
    <row r="231" spans="1:34" s="247" customFormat="1" ht="32.1" customHeight="1" outlineLevel="1" x14ac:dyDescent="0.3">
      <c r="A231" s="984" t="s">
        <v>76</v>
      </c>
      <c r="B231" s="1005" t="s">
        <v>77</v>
      </c>
      <c r="C231" s="259" t="s">
        <v>36</v>
      </c>
      <c r="D231" s="477">
        <v>0</v>
      </c>
      <c r="E231" s="478">
        <v>0</v>
      </c>
      <c r="F231" s="479">
        <v>0</v>
      </c>
      <c r="G231" s="488">
        <f>F231+E231+D231</f>
        <v>0</v>
      </c>
      <c r="H231" s="481">
        <v>0</v>
      </c>
      <c r="I231" s="478">
        <v>0</v>
      </c>
      <c r="J231" s="482">
        <v>0</v>
      </c>
      <c r="K231" s="483">
        <f>J231+I231+H231</f>
        <v>0</v>
      </c>
      <c r="L231" s="483">
        <f>K231+G231</f>
        <v>0</v>
      </c>
      <c r="M231" s="481">
        <v>0</v>
      </c>
      <c r="N231" s="478">
        <v>0</v>
      </c>
      <c r="O231" s="482">
        <v>0</v>
      </c>
      <c r="P231" s="483">
        <f>O231+N231+M231</f>
        <v>0</v>
      </c>
      <c r="Q231" s="481">
        <v>840382.10270000005</v>
      </c>
      <c r="R231" s="478"/>
      <c r="S231" s="482">
        <v>229637.19880000001</v>
      </c>
      <c r="T231" s="483">
        <f>S231+R231+Q231</f>
        <v>1070019.3015000001</v>
      </c>
      <c r="U231" s="484">
        <f>T231+P231</f>
        <v>1070019.3015000001</v>
      </c>
      <c r="V231" s="656">
        <f>U231+L231</f>
        <v>1070019.3015000001</v>
      </c>
      <c r="W231" s="403">
        <f>D231</f>
        <v>0</v>
      </c>
      <c r="X231" s="403">
        <f>D231+E231</f>
        <v>0</v>
      </c>
      <c r="Y231" s="403">
        <f>D231+E231+F231</f>
        <v>0</v>
      </c>
      <c r="Z231" s="403">
        <f>D231+E231+F231+H231</f>
        <v>0</v>
      </c>
      <c r="AA231" s="403">
        <f>D231+E231+F231+H231+I231</f>
        <v>0</v>
      </c>
      <c r="AB231" s="403">
        <f t="shared" ref="AB231:AB236" si="1123">D231+E231+F231+H231+I231+J231</f>
        <v>0</v>
      </c>
      <c r="AC231" s="403">
        <f>D231+E231+F231+H231+I231+J231+M231</f>
        <v>0</v>
      </c>
      <c r="AD231" s="403">
        <f t="shared" ref="AD231:AD236" si="1124">D231+E231+F231+H231+I231+J231+M231+N231</f>
        <v>0</v>
      </c>
      <c r="AE231" s="403">
        <f t="shared" ref="AE231:AE236" si="1125">D231+E231+F231+H231+I231+J231+M231+N231+O231</f>
        <v>0</v>
      </c>
      <c r="AF231" s="403">
        <f t="shared" ref="AF231:AF236" si="1126">D231+E231+F231+H231+I231+J231+M231+N231+O231+Q231</f>
        <v>840382.10270000005</v>
      </c>
      <c r="AG231" s="403">
        <f>D231+E231+F231+H231+I231+J231+M231+N231+O231+Q231+R231</f>
        <v>840382.10270000005</v>
      </c>
      <c r="AH231" s="1031">
        <f>D231+E231+F231+H231+I231+J231+M231+N231+O231+Q231+R231+S231</f>
        <v>1070019.3015000001</v>
      </c>
    </row>
    <row r="232" spans="1:34" ht="32.1" customHeight="1" outlineLevel="1" x14ac:dyDescent="0.3">
      <c r="A232" s="985" t="str">
        <f t="shared" ref="A232:A239" si="1127">A231</f>
        <v>SWITZERLAND</v>
      </c>
      <c r="B232" s="988" t="str">
        <f t="shared" ref="B232:B239" si="1128">B231</f>
        <v>MIGROS</v>
      </c>
      <c r="C232" s="275" t="s">
        <v>37</v>
      </c>
      <c r="D232" s="324">
        <f>D231/$B$2</f>
        <v>0</v>
      </c>
      <c r="E232" s="325">
        <f t="shared" ref="E232:F232" si="1129">E231/$B$2</f>
        <v>0</v>
      </c>
      <c r="F232" s="326">
        <f t="shared" si="1129"/>
        <v>0</v>
      </c>
      <c r="G232" s="333">
        <f t="shared" ref="G232:G236" si="1130">F232+E232+D232</f>
        <v>0</v>
      </c>
      <c r="H232" s="327">
        <f>H231/$B$2</f>
        <v>0</v>
      </c>
      <c r="I232" s="325">
        <f t="shared" ref="I232:J232" si="1131">I231/$B$2</f>
        <v>0</v>
      </c>
      <c r="J232" s="328">
        <f t="shared" si="1131"/>
        <v>0</v>
      </c>
      <c r="K232" s="329">
        <f t="shared" ref="K232:K236" si="1132">J232+I232+H232</f>
        <v>0</v>
      </c>
      <c r="L232" s="329">
        <f t="shared" ref="L232:L236" si="1133">K232+G232</f>
        <v>0</v>
      </c>
      <c r="M232" s="327">
        <f>M231/$B$2</f>
        <v>0</v>
      </c>
      <c r="N232" s="325">
        <f t="shared" ref="N232:O232" si="1134">N231/$B$2</f>
        <v>0</v>
      </c>
      <c r="O232" s="328">
        <f t="shared" si="1134"/>
        <v>0</v>
      </c>
      <c r="P232" s="329">
        <f t="shared" ref="P232:P236" si="1135">O232+N232+M232</f>
        <v>0</v>
      </c>
      <c r="Q232" s="327">
        <f>Q231/$B$2</f>
        <v>195437.69830232559</v>
      </c>
      <c r="R232" s="325">
        <f t="shared" ref="R232:S232" si="1136">R231/$B$2</f>
        <v>0</v>
      </c>
      <c r="S232" s="328">
        <f t="shared" si="1136"/>
        <v>53403.999720930238</v>
      </c>
      <c r="T232" s="329">
        <f t="shared" ref="T232:T235" si="1137">S232+R232+Q232</f>
        <v>248841.69802325583</v>
      </c>
      <c r="U232" s="329">
        <f t="shared" ref="U232:U236" si="1138">T232+P232</f>
        <v>248841.69802325583</v>
      </c>
      <c r="V232" s="645">
        <f t="shared" ref="V232:V236" si="1139">U232+L232</f>
        <v>248841.69802325583</v>
      </c>
      <c r="W232" s="329">
        <f t="shared" ref="W232:W236" si="1140">D232</f>
        <v>0</v>
      </c>
      <c r="X232" s="329">
        <f t="shared" ref="X232:X236" si="1141">D232+E232</f>
        <v>0</v>
      </c>
      <c r="Y232" s="329">
        <f>D232+E232+F232</f>
        <v>0</v>
      </c>
      <c r="Z232" s="329">
        <f t="shared" ref="Z232:Z236" si="1142">D232+E232+F232+H232</f>
        <v>0</v>
      </c>
      <c r="AA232" s="329">
        <f t="shared" ref="AA232:AA236" si="1143">D232+E232+F232+H232+I232</f>
        <v>0</v>
      </c>
      <c r="AB232" s="329">
        <f t="shared" si="1123"/>
        <v>0</v>
      </c>
      <c r="AC232" s="329">
        <f t="shared" ref="AC232:AC236" si="1144">D232+E232+F232+H232+I232+J232+M232</f>
        <v>0</v>
      </c>
      <c r="AD232" s="329">
        <f t="shared" si="1124"/>
        <v>0</v>
      </c>
      <c r="AE232" s="329">
        <f t="shared" si="1125"/>
        <v>0</v>
      </c>
      <c r="AF232" s="329">
        <f t="shared" si="1126"/>
        <v>195437.69830232559</v>
      </c>
      <c r="AG232" s="329">
        <f t="shared" ref="AG232:AG236" si="1145">D232+E232+F232+H232+I232+J232+M232+N232+O232+Q232+R232</f>
        <v>195437.69830232559</v>
      </c>
      <c r="AH232" s="1032">
        <f t="shared" ref="AH232:AH236" si="1146">D232+E232+F232+H232+I232+J232+M232+N232+O232+Q232+R232+S232</f>
        <v>248841.69802325583</v>
      </c>
    </row>
    <row r="233" spans="1:34" ht="32.1" customHeight="1" outlineLevel="1" x14ac:dyDescent="0.3">
      <c r="A233" s="985" t="str">
        <f t="shared" si="1127"/>
        <v>SWITZERLAND</v>
      </c>
      <c r="B233" s="988" t="str">
        <f t="shared" si="1128"/>
        <v>MIGROS</v>
      </c>
      <c r="C233" s="322" t="s">
        <v>38</v>
      </c>
      <c r="D233" s="336">
        <v>161927.13804840142</v>
      </c>
      <c r="E233" s="337">
        <v>161927.13804840142</v>
      </c>
      <c r="F233" s="338">
        <v>161927.13804840142</v>
      </c>
      <c r="G233" s="339">
        <f t="shared" si="1130"/>
        <v>485781.41414520424</v>
      </c>
      <c r="H233" s="340">
        <v>161927.13804840142</v>
      </c>
      <c r="I233" s="337">
        <v>161927.13804840142</v>
      </c>
      <c r="J233" s="341">
        <v>161927.13804840142</v>
      </c>
      <c r="K233" s="342">
        <f t="shared" si="1132"/>
        <v>485781.41414520424</v>
      </c>
      <c r="L233" s="342">
        <f t="shared" si="1133"/>
        <v>971562.82829040848</v>
      </c>
      <c r="M233" s="340">
        <v>161927.13804840142</v>
      </c>
      <c r="N233" s="337">
        <v>194312.56565808176</v>
      </c>
      <c r="O233" s="341">
        <v>194312.56565808176</v>
      </c>
      <c r="P233" s="342">
        <f t="shared" si="1135"/>
        <v>550552.26936456491</v>
      </c>
      <c r="Q233" s="340">
        <v>194312.56565808176</v>
      </c>
      <c r="R233" s="337">
        <v>194312.56565808176</v>
      </c>
      <c r="S233" s="341">
        <v>194312.56565808176</v>
      </c>
      <c r="T233" s="342">
        <f t="shared" si="1137"/>
        <v>582937.69697424525</v>
      </c>
      <c r="U233" s="342">
        <f t="shared" si="1138"/>
        <v>1133489.96633881</v>
      </c>
      <c r="V233" s="646">
        <f t="shared" si="1139"/>
        <v>2105052.7946292185</v>
      </c>
      <c r="W233" s="342">
        <f t="shared" si="1140"/>
        <v>161927.13804840142</v>
      </c>
      <c r="X233" s="342">
        <f t="shared" si="1141"/>
        <v>323854.27609680285</v>
      </c>
      <c r="Y233" s="342">
        <f t="shared" ref="Y233:Y236" si="1147">D233+E233+F233</f>
        <v>485781.41414520424</v>
      </c>
      <c r="Z233" s="342">
        <f t="shared" si="1142"/>
        <v>647708.55219360569</v>
      </c>
      <c r="AA233" s="342">
        <f t="shared" si="1143"/>
        <v>809635.69024200714</v>
      </c>
      <c r="AB233" s="342">
        <f t="shared" si="1123"/>
        <v>971562.82829040859</v>
      </c>
      <c r="AC233" s="342">
        <f t="shared" si="1144"/>
        <v>1133489.96633881</v>
      </c>
      <c r="AD233" s="342">
        <f t="shared" si="1124"/>
        <v>1327802.5319968918</v>
      </c>
      <c r="AE233" s="342">
        <f t="shared" si="1125"/>
        <v>1522115.0976549736</v>
      </c>
      <c r="AF233" s="342">
        <f t="shared" si="1126"/>
        <v>1716427.6633130554</v>
      </c>
      <c r="AG233" s="342">
        <f t="shared" si="1145"/>
        <v>1910740.2289711372</v>
      </c>
      <c r="AH233" s="1033">
        <f t="shared" si="1146"/>
        <v>2105052.794629219</v>
      </c>
    </row>
    <row r="234" spans="1:34" ht="32.1" customHeight="1" outlineLevel="1" x14ac:dyDescent="0.3">
      <c r="A234" s="985" t="str">
        <f t="shared" si="1127"/>
        <v>SWITZERLAND</v>
      </c>
      <c r="B234" s="988" t="str">
        <f t="shared" si="1128"/>
        <v>MIGROS</v>
      </c>
      <c r="C234" s="268" t="s">
        <v>39</v>
      </c>
      <c r="D234" s="331">
        <f>D233/$B$2</f>
        <v>37657.473964744517</v>
      </c>
      <c r="E234" s="332">
        <f t="shared" ref="E234:F234" si="1148">E233/$B$2</f>
        <v>37657.473964744517</v>
      </c>
      <c r="F234" s="333">
        <f t="shared" si="1148"/>
        <v>37657.473964744517</v>
      </c>
      <c r="G234" s="333">
        <f t="shared" si="1130"/>
        <v>112972.42189423356</v>
      </c>
      <c r="H234" s="332">
        <f>H233/$B$2</f>
        <v>37657.473964744517</v>
      </c>
      <c r="I234" s="332">
        <f t="shared" ref="I234:J234" si="1149">I233/$B$2</f>
        <v>37657.473964744517</v>
      </c>
      <c r="J234" s="334">
        <f t="shared" si="1149"/>
        <v>37657.473964744517</v>
      </c>
      <c r="K234" s="335">
        <f t="shared" si="1132"/>
        <v>112972.42189423356</v>
      </c>
      <c r="L234" s="335">
        <f t="shared" si="1133"/>
        <v>225944.84378846711</v>
      </c>
      <c r="M234" s="332">
        <f>M233/$B$2</f>
        <v>37657.473964744517</v>
      </c>
      <c r="N234" s="332">
        <f t="shared" ref="N234:O234" si="1150">N233/$B$2</f>
        <v>45188.968757693438</v>
      </c>
      <c r="O234" s="334">
        <f t="shared" si="1150"/>
        <v>45188.968757693438</v>
      </c>
      <c r="P234" s="335">
        <f t="shared" si="1135"/>
        <v>128035.41148013138</v>
      </c>
      <c r="Q234" s="332">
        <f>Q233/$B$2</f>
        <v>45188.968757693438</v>
      </c>
      <c r="R234" s="332">
        <f t="shared" ref="R234:S234" si="1151">R233/$B$2</f>
        <v>45188.968757693438</v>
      </c>
      <c r="S234" s="334">
        <f t="shared" si="1151"/>
        <v>45188.968757693438</v>
      </c>
      <c r="T234" s="335">
        <f t="shared" si="1137"/>
        <v>135566.90627308033</v>
      </c>
      <c r="U234" s="335">
        <f t="shared" si="1138"/>
        <v>263602.31775321171</v>
      </c>
      <c r="V234" s="647">
        <f t="shared" si="1139"/>
        <v>489547.16154167883</v>
      </c>
      <c r="W234" s="335">
        <f t="shared" si="1140"/>
        <v>37657.473964744517</v>
      </c>
      <c r="X234" s="335">
        <f t="shared" si="1141"/>
        <v>75314.947929489033</v>
      </c>
      <c r="Y234" s="335">
        <f t="shared" si="1147"/>
        <v>112972.42189423356</v>
      </c>
      <c r="Z234" s="335">
        <f t="shared" si="1142"/>
        <v>150629.89585897807</v>
      </c>
      <c r="AA234" s="335">
        <f t="shared" si="1143"/>
        <v>188287.36982372258</v>
      </c>
      <c r="AB234" s="335">
        <f t="shared" si="1123"/>
        <v>225944.84378846709</v>
      </c>
      <c r="AC234" s="335">
        <f t="shared" si="1144"/>
        <v>263602.3177532116</v>
      </c>
      <c r="AD234" s="335">
        <f t="shared" si="1124"/>
        <v>308791.28651090502</v>
      </c>
      <c r="AE234" s="335">
        <f t="shared" si="1125"/>
        <v>353980.25526859844</v>
      </c>
      <c r="AF234" s="335">
        <f t="shared" si="1126"/>
        <v>399169.22402629186</v>
      </c>
      <c r="AG234" s="335">
        <f t="shared" si="1145"/>
        <v>444358.19278398529</v>
      </c>
      <c r="AH234" s="1034">
        <f t="shared" si="1146"/>
        <v>489547.16154167871</v>
      </c>
    </row>
    <row r="235" spans="1:34" ht="32.1" customHeight="1" outlineLevel="1" x14ac:dyDescent="0.3">
      <c r="A235" s="985" t="str">
        <f t="shared" si="1127"/>
        <v>SWITZERLAND</v>
      </c>
      <c r="B235" s="988" t="str">
        <f t="shared" si="1128"/>
        <v>MIGROS</v>
      </c>
      <c r="C235" s="323" t="s">
        <v>40</v>
      </c>
      <c r="D235" s="357">
        <f>'JANUARY ''25 PLN'!I31</f>
        <v>92611.1</v>
      </c>
      <c r="E235" s="358">
        <f>'FEBRUARY ''25 PLN'!P31</f>
        <v>30115.579699999998</v>
      </c>
      <c r="F235" s="359">
        <f>'MARCH ''25 PLN'!Q31</f>
        <v>100120.42</v>
      </c>
      <c r="G235" s="360">
        <f t="shared" si="1130"/>
        <v>222847.09970000002</v>
      </c>
      <c r="H235" s="361">
        <f>'APRIL ''25 PLN'!P31</f>
        <v>129541.71043872114</v>
      </c>
      <c r="I235" s="358">
        <f>'MAY ''25 PLN'!P31</f>
        <v>129541.71043872114</v>
      </c>
      <c r="J235" s="362">
        <f>'JUNE ''25 PLN'!Q31</f>
        <v>129541.71043872114</v>
      </c>
      <c r="K235" s="363">
        <f t="shared" si="1132"/>
        <v>388625.13131616346</v>
      </c>
      <c r="L235" s="363">
        <f t="shared" si="1133"/>
        <v>611472.23101616348</v>
      </c>
      <c r="M235" s="361">
        <f>'JULY ''25 PLN'!P31</f>
        <v>0</v>
      </c>
      <c r="N235" s="358">
        <f>'AUGUST ''25 PLN'!P31</f>
        <v>0</v>
      </c>
      <c r="O235" s="362">
        <f>'SEPTEMBER ''25 PLN'!P31</f>
        <v>0</v>
      </c>
      <c r="P235" s="363">
        <f t="shared" si="1135"/>
        <v>0</v>
      </c>
      <c r="Q235" s="361">
        <f>'OCTOBER ''25 PLN'!P31</f>
        <v>0</v>
      </c>
      <c r="R235" s="358">
        <f>'NOVEMBER ''25 PLN'!P31</f>
        <v>0</v>
      </c>
      <c r="S235" s="362">
        <f>'DECEMBER ''25 PLN'!P31</f>
        <v>0</v>
      </c>
      <c r="T235" s="363">
        <f t="shared" si="1137"/>
        <v>0</v>
      </c>
      <c r="U235" s="363">
        <f t="shared" si="1138"/>
        <v>0</v>
      </c>
      <c r="V235" s="648">
        <f t="shared" si="1139"/>
        <v>611472.23101616348</v>
      </c>
      <c r="W235" s="363">
        <f t="shared" si="1140"/>
        <v>92611.1</v>
      </c>
      <c r="X235" s="363">
        <f t="shared" si="1141"/>
        <v>122726.67970000001</v>
      </c>
      <c r="Y235" s="363">
        <f t="shared" si="1147"/>
        <v>222847.09970000002</v>
      </c>
      <c r="Z235" s="363">
        <f t="shared" si="1142"/>
        <v>352388.81013872114</v>
      </c>
      <c r="AA235" s="363">
        <f t="shared" si="1143"/>
        <v>481930.52057744225</v>
      </c>
      <c r="AB235" s="363">
        <f t="shared" si="1123"/>
        <v>611472.23101616336</v>
      </c>
      <c r="AC235" s="363">
        <f t="shared" si="1144"/>
        <v>611472.23101616336</v>
      </c>
      <c r="AD235" s="363">
        <f t="shared" si="1124"/>
        <v>611472.23101616336</v>
      </c>
      <c r="AE235" s="363">
        <f t="shared" si="1125"/>
        <v>611472.23101616336</v>
      </c>
      <c r="AF235" s="363">
        <f t="shared" si="1126"/>
        <v>611472.23101616336</v>
      </c>
      <c r="AG235" s="363">
        <f t="shared" si="1145"/>
        <v>611472.23101616336</v>
      </c>
      <c r="AH235" s="1035">
        <f t="shared" si="1146"/>
        <v>611472.23101616336</v>
      </c>
    </row>
    <row r="236" spans="1:34" ht="32.1" customHeight="1" outlineLevel="1" x14ac:dyDescent="0.3">
      <c r="A236" s="985" t="str">
        <f t="shared" si="1127"/>
        <v>SWITZERLAND</v>
      </c>
      <c r="B236" s="988" t="str">
        <f t="shared" si="1128"/>
        <v>MIGROS</v>
      </c>
      <c r="C236" s="268" t="s">
        <v>41</v>
      </c>
      <c r="D236" s="331">
        <f>D235/$B$2</f>
        <v>21537.465116279072</v>
      </c>
      <c r="E236" s="817">
        <f t="shared" ref="E236:F236" si="1152">E235/$B$2</f>
        <v>7003.6231860465114</v>
      </c>
      <c r="F236" s="818">
        <f t="shared" si="1152"/>
        <v>23283.818604651162</v>
      </c>
      <c r="G236" s="333">
        <f t="shared" si="1130"/>
        <v>51824.906906976743</v>
      </c>
      <c r="H236" s="332">
        <f>H235/$B$2</f>
        <v>30125.979171795618</v>
      </c>
      <c r="I236" s="817">
        <f t="shared" ref="I236:J236" si="1153">I235/$B$2</f>
        <v>30125.979171795618</v>
      </c>
      <c r="J236" s="817">
        <f t="shared" si="1153"/>
        <v>30125.979171795618</v>
      </c>
      <c r="K236" s="335">
        <f t="shared" si="1132"/>
        <v>90377.937515386846</v>
      </c>
      <c r="L236" s="335">
        <f t="shared" si="1133"/>
        <v>142202.84442236359</v>
      </c>
      <c r="M236" s="817">
        <f>M235/$B$2</f>
        <v>0</v>
      </c>
      <c r="N236" s="817">
        <f t="shared" ref="N236:O236" si="1154">N235/$B$2</f>
        <v>0</v>
      </c>
      <c r="O236" s="817">
        <f t="shared" si="1154"/>
        <v>0</v>
      </c>
      <c r="P236" s="335">
        <f t="shared" si="1135"/>
        <v>0</v>
      </c>
      <c r="Q236" s="817">
        <f>Q235/$B$2</f>
        <v>0</v>
      </c>
      <c r="R236" s="817">
        <f t="shared" ref="R236:S236" si="1155">R235/$B$2</f>
        <v>0</v>
      </c>
      <c r="S236" s="817">
        <f t="shared" si="1155"/>
        <v>0</v>
      </c>
      <c r="T236" s="335">
        <f>S236+R236+Q236</f>
        <v>0</v>
      </c>
      <c r="U236" s="335">
        <f t="shared" si="1138"/>
        <v>0</v>
      </c>
      <c r="V236" s="822">
        <f t="shared" si="1139"/>
        <v>142202.84442236359</v>
      </c>
      <c r="W236" s="335">
        <f t="shared" si="1140"/>
        <v>21537.465116279072</v>
      </c>
      <c r="X236" s="335">
        <f t="shared" si="1141"/>
        <v>28541.088302325585</v>
      </c>
      <c r="Y236" s="335">
        <f t="shared" si="1147"/>
        <v>51824.906906976743</v>
      </c>
      <c r="Z236" s="335">
        <f t="shared" si="1142"/>
        <v>81950.886078772368</v>
      </c>
      <c r="AA236" s="335">
        <f t="shared" si="1143"/>
        <v>112076.86525056799</v>
      </c>
      <c r="AB236" s="335">
        <f t="shared" si="1123"/>
        <v>142202.84442236362</v>
      </c>
      <c r="AC236" s="335">
        <f t="shared" si="1144"/>
        <v>142202.84442236362</v>
      </c>
      <c r="AD236" s="335">
        <f t="shared" si="1124"/>
        <v>142202.84442236362</v>
      </c>
      <c r="AE236" s="335">
        <f t="shared" si="1125"/>
        <v>142202.84442236362</v>
      </c>
      <c r="AF236" s="335">
        <f t="shared" si="1126"/>
        <v>142202.84442236362</v>
      </c>
      <c r="AG236" s="335">
        <f t="shared" si="1145"/>
        <v>142202.84442236362</v>
      </c>
      <c r="AH236" s="1034">
        <f t="shared" si="1146"/>
        <v>142202.84442236362</v>
      </c>
    </row>
    <row r="237" spans="1:34" ht="32.1" customHeight="1" outlineLevel="1" x14ac:dyDescent="0.3">
      <c r="A237" s="985" t="str">
        <f t="shared" si="1127"/>
        <v>SWITZERLAND</v>
      </c>
      <c r="B237" s="988" t="str">
        <f t="shared" si="1128"/>
        <v>MIGROS</v>
      </c>
      <c r="C237" s="321" t="s">
        <v>42</v>
      </c>
      <c r="D237" s="417">
        <f>D235-D233</f>
        <v>-69316.038048401417</v>
      </c>
      <c r="E237" s="418">
        <f t="shared" ref="E237:G237" si="1156">E235-E233</f>
        <v>-131811.55834840142</v>
      </c>
      <c r="F237" s="419">
        <f t="shared" si="1156"/>
        <v>-61806.718048401424</v>
      </c>
      <c r="G237" s="420">
        <f t="shared" si="1156"/>
        <v>-262934.31444520422</v>
      </c>
      <c r="H237" s="421">
        <f>H235-H233</f>
        <v>-32385.427609680279</v>
      </c>
      <c r="I237" s="418">
        <f t="shared" ref="I237:V237" si="1157">I235-I233</f>
        <v>-32385.427609680279</v>
      </c>
      <c r="J237" s="422">
        <f t="shared" si="1157"/>
        <v>-32385.427609680279</v>
      </c>
      <c r="K237" s="423">
        <f t="shared" si="1157"/>
        <v>-97156.282829040778</v>
      </c>
      <c r="L237" s="423">
        <f t="shared" si="1157"/>
        <v>-360090.597274245</v>
      </c>
      <c r="M237" s="421">
        <f t="shared" si="1157"/>
        <v>-161927.13804840142</v>
      </c>
      <c r="N237" s="418">
        <f t="shared" si="1157"/>
        <v>-194312.56565808176</v>
      </c>
      <c r="O237" s="422">
        <f t="shared" si="1157"/>
        <v>-194312.56565808176</v>
      </c>
      <c r="P237" s="423">
        <f t="shared" si="1157"/>
        <v>-550552.26936456491</v>
      </c>
      <c r="Q237" s="421">
        <f t="shared" si="1157"/>
        <v>-194312.56565808176</v>
      </c>
      <c r="R237" s="418">
        <f t="shared" si="1157"/>
        <v>-194312.56565808176</v>
      </c>
      <c r="S237" s="422">
        <f t="shared" si="1157"/>
        <v>-194312.56565808176</v>
      </c>
      <c r="T237" s="423">
        <f t="shared" si="1157"/>
        <v>-582937.69697424525</v>
      </c>
      <c r="U237" s="423">
        <f t="shared" si="1157"/>
        <v>-1133489.96633881</v>
      </c>
      <c r="V237" s="649">
        <f t="shared" si="1157"/>
        <v>-1493580.563613055</v>
      </c>
      <c r="W237" s="423">
        <f t="shared" ref="W237:AH237" si="1158">W235-W233</f>
        <v>-69316.038048401417</v>
      </c>
      <c r="X237" s="423">
        <f t="shared" si="1158"/>
        <v>-201127.59639680284</v>
      </c>
      <c r="Y237" s="423">
        <f t="shared" si="1158"/>
        <v>-262934.31444520422</v>
      </c>
      <c r="Z237" s="423">
        <f t="shared" si="1158"/>
        <v>-295319.74205488455</v>
      </c>
      <c r="AA237" s="423">
        <f t="shared" si="1158"/>
        <v>-327705.16966456489</v>
      </c>
      <c r="AB237" s="423">
        <f t="shared" si="1158"/>
        <v>-360090.59727424523</v>
      </c>
      <c r="AC237" s="423">
        <f t="shared" si="1158"/>
        <v>-522017.73532264668</v>
      </c>
      <c r="AD237" s="423">
        <f t="shared" si="1158"/>
        <v>-716330.30098072847</v>
      </c>
      <c r="AE237" s="423">
        <f t="shared" si="1158"/>
        <v>-910642.86663881026</v>
      </c>
      <c r="AF237" s="423">
        <f t="shared" si="1158"/>
        <v>-1104955.4322968922</v>
      </c>
      <c r="AG237" s="423">
        <f t="shared" si="1158"/>
        <v>-1299267.997954974</v>
      </c>
      <c r="AH237" s="512">
        <f t="shared" si="1158"/>
        <v>-1493580.5636130557</v>
      </c>
    </row>
    <row r="238" spans="1:34" ht="32.1" customHeight="1" outlineLevel="1" x14ac:dyDescent="0.3">
      <c r="A238" s="985" t="str">
        <f t="shared" si="1127"/>
        <v>SWITZERLAND</v>
      </c>
      <c r="B238" s="988" t="str">
        <f t="shared" si="1128"/>
        <v>MIGROS</v>
      </c>
      <c r="C238" s="321" t="s">
        <v>43</v>
      </c>
      <c r="D238" s="424">
        <f>D235/D233-1</f>
        <v>-0.42806930872626336</v>
      </c>
      <c r="E238" s="425">
        <f t="shared" ref="E238:F238" si="1159">E235/E233-1</f>
        <v>-0.81401771152777247</v>
      </c>
      <c r="F238" s="426">
        <f t="shared" si="1159"/>
        <v>-0.38169462384944308</v>
      </c>
      <c r="G238" s="427">
        <f>G235/G233-1</f>
        <v>-0.54126054803449297</v>
      </c>
      <c r="H238" s="428">
        <f>H235/H233-1</f>
        <v>-0.19999999999999996</v>
      </c>
      <c r="I238" s="425">
        <f t="shared" ref="I238:V238" si="1160">I235/I233-1</f>
        <v>-0.19999999999999996</v>
      </c>
      <c r="J238" s="429">
        <f t="shared" si="1160"/>
        <v>-0.19999999999999996</v>
      </c>
      <c r="K238" s="430">
        <f t="shared" si="1160"/>
        <v>-0.19999999999999984</v>
      </c>
      <c r="L238" s="430">
        <f t="shared" si="1160"/>
        <v>-0.37063027401724635</v>
      </c>
      <c r="M238" s="428">
        <f t="shared" si="1160"/>
        <v>-1</v>
      </c>
      <c r="N238" s="425">
        <f t="shared" si="1160"/>
        <v>-1</v>
      </c>
      <c r="O238" s="429">
        <f t="shared" si="1160"/>
        <v>-1</v>
      </c>
      <c r="P238" s="430">
        <f t="shared" si="1160"/>
        <v>-1</v>
      </c>
      <c r="Q238" s="428">
        <f t="shared" si="1160"/>
        <v>-1</v>
      </c>
      <c r="R238" s="425">
        <f t="shared" si="1160"/>
        <v>-1</v>
      </c>
      <c r="S238" s="429">
        <f t="shared" si="1160"/>
        <v>-1</v>
      </c>
      <c r="T238" s="430">
        <f t="shared" si="1160"/>
        <v>-1</v>
      </c>
      <c r="U238" s="430">
        <f t="shared" si="1160"/>
        <v>-1</v>
      </c>
      <c r="V238" s="650">
        <f t="shared" si="1160"/>
        <v>-0.70952166493103674</v>
      </c>
      <c r="W238" s="430">
        <f t="shared" ref="W238:AH238" si="1161">W235/W233-1</f>
        <v>-0.42806930872626336</v>
      </c>
      <c r="X238" s="430">
        <f t="shared" si="1161"/>
        <v>-0.62104351012701797</v>
      </c>
      <c r="Y238" s="430">
        <f t="shared" si="1161"/>
        <v>-0.54126054803449297</v>
      </c>
      <c r="Z238" s="430">
        <f t="shared" si="1161"/>
        <v>-0.45594541102586972</v>
      </c>
      <c r="AA238" s="430">
        <f t="shared" si="1161"/>
        <v>-0.4047563288206959</v>
      </c>
      <c r="AB238" s="430">
        <f t="shared" si="1161"/>
        <v>-0.37063027401724657</v>
      </c>
      <c r="AC238" s="430">
        <f t="shared" si="1161"/>
        <v>-0.46054023487192564</v>
      </c>
      <c r="AD238" s="430">
        <f t="shared" si="1161"/>
        <v>-0.53948556635408296</v>
      </c>
      <c r="AE238" s="430">
        <f t="shared" si="1161"/>
        <v>-0.59827464298973188</v>
      </c>
      <c r="AF238" s="430">
        <f t="shared" si="1161"/>
        <v>-0.64375298529278113</v>
      </c>
      <c r="AG238" s="430">
        <f t="shared" si="1161"/>
        <v>-0.67998149526300677</v>
      </c>
      <c r="AH238" s="1036">
        <f t="shared" si="1161"/>
        <v>-0.70952166493103697</v>
      </c>
    </row>
    <row r="239" spans="1:34" ht="32.1" customHeight="1" outlineLevel="1" thickBot="1" x14ac:dyDescent="0.35">
      <c r="A239" s="986" t="str">
        <f t="shared" si="1127"/>
        <v>SWITZERLAND</v>
      </c>
      <c r="B239" s="989" t="str">
        <f t="shared" si="1128"/>
        <v>MIGROS</v>
      </c>
      <c r="C239" s="261" t="s">
        <v>44</v>
      </c>
      <c r="D239" s="70" t="e">
        <f>D235/D231-1</f>
        <v>#DIV/0!</v>
      </c>
      <c r="E239" s="80" t="e">
        <f t="shared" ref="E239:G239" si="1162">E235/E231-1</f>
        <v>#DIV/0!</v>
      </c>
      <c r="F239" s="79" t="e">
        <f t="shared" si="1162"/>
        <v>#DIV/0!</v>
      </c>
      <c r="G239" s="79" t="e">
        <f t="shared" si="1162"/>
        <v>#DIV/0!</v>
      </c>
      <c r="H239" s="80" t="e">
        <f>H235/H231-1</f>
        <v>#DIV/0!</v>
      </c>
      <c r="I239" s="80" t="e">
        <f t="shared" ref="I239:V239" si="1163">I235/I231-1</f>
        <v>#DIV/0!</v>
      </c>
      <c r="J239" s="82" t="e">
        <f t="shared" si="1163"/>
        <v>#DIV/0!</v>
      </c>
      <c r="K239" s="69" t="e">
        <f t="shared" si="1163"/>
        <v>#DIV/0!</v>
      </c>
      <c r="L239" s="69" t="e">
        <f t="shared" si="1163"/>
        <v>#DIV/0!</v>
      </c>
      <c r="M239" s="80" t="e">
        <f t="shared" si="1163"/>
        <v>#DIV/0!</v>
      </c>
      <c r="N239" s="80" t="e">
        <f t="shared" si="1163"/>
        <v>#DIV/0!</v>
      </c>
      <c r="O239" s="82" t="e">
        <f t="shared" si="1163"/>
        <v>#DIV/0!</v>
      </c>
      <c r="P239" s="69" t="e">
        <f t="shared" si="1163"/>
        <v>#DIV/0!</v>
      </c>
      <c r="Q239" s="80">
        <f t="shared" si="1163"/>
        <v>-1</v>
      </c>
      <c r="R239" s="80" t="e">
        <f t="shared" si="1163"/>
        <v>#DIV/0!</v>
      </c>
      <c r="S239" s="82">
        <f t="shared" si="1163"/>
        <v>-1</v>
      </c>
      <c r="T239" s="69">
        <f t="shared" si="1163"/>
        <v>-1</v>
      </c>
      <c r="U239" s="69">
        <f t="shared" si="1163"/>
        <v>-1</v>
      </c>
      <c r="V239" s="651">
        <f t="shared" si="1163"/>
        <v>-0.42854093364579982</v>
      </c>
      <c r="W239" s="69" t="e">
        <f t="shared" ref="W239:AH239" si="1164">W235/W231-1</f>
        <v>#DIV/0!</v>
      </c>
      <c r="X239" s="69" t="e">
        <f t="shared" si="1164"/>
        <v>#DIV/0!</v>
      </c>
      <c r="Y239" s="69" t="e">
        <f t="shared" si="1164"/>
        <v>#DIV/0!</v>
      </c>
      <c r="Z239" s="69" t="e">
        <f t="shared" si="1164"/>
        <v>#DIV/0!</v>
      </c>
      <c r="AA239" s="69" t="e">
        <f t="shared" si="1164"/>
        <v>#DIV/0!</v>
      </c>
      <c r="AB239" s="69" t="e">
        <f t="shared" si="1164"/>
        <v>#DIV/0!</v>
      </c>
      <c r="AC239" s="69" t="e">
        <f t="shared" si="1164"/>
        <v>#DIV/0!</v>
      </c>
      <c r="AD239" s="69" t="e">
        <f t="shared" si="1164"/>
        <v>#DIV/0!</v>
      </c>
      <c r="AE239" s="69" t="e">
        <f t="shared" si="1164"/>
        <v>#DIV/0!</v>
      </c>
      <c r="AF239" s="69">
        <f t="shared" si="1164"/>
        <v>-0.27238784708573571</v>
      </c>
      <c r="AG239" s="69">
        <f t="shared" si="1164"/>
        <v>-0.27238784708573571</v>
      </c>
      <c r="AH239" s="651">
        <f t="shared" si="1164"/>
        <v>-0.42854093364579993</v>
      </c>
    </row>
    <row r="240" spans="1:34" ht="32.1" customHeight="1" outlineLevel="1" x14ac:dyDescent="0.3">
      <c r="A240" s="984" t="s">
        <v>52</v>
      </c>
      <c r="B240" s="987" t="s">
        <v>78</v>
      </c>
      <c r="C240" s="259" t="s">
        <v>36</v>
      </c>
      <c r="D240" s="477"/>
      <c r="E240" s="478"/>
      <c r="F240" s="479"/>
      <c r="G240" s="488"/>
      <c r="H240" s="481"/>
      <c r="I240" s="478"/>
      <c r="J240" s="482"/>
      <c r="K240" s="483"/>
      <c r="L240" s="483"/>
      <c r="M240" s="481"/>
      <c r="N240" s="478"/>
      <c r="O240" s="482"/>
      <c r="P240" s="483"/>
      <c r="Q240" s="481"/>
      <c r="R240" s="478"/>
      <c r="S240" s="482"/>
      <c r="T240" s="483"/>
      <c r="U240" s="484"/>
      <c r="V240" s="656"/>
      <c r="W240" s="403"/>
      <c r="X240" s="403"/>
      <c r="Y240" s="403"/>
      <c r="Z240" s="403"/>
      <c r="AA240" s="403"/>
      <c r="AB240" s="403"/>
      <c r="AC240" s="403"/>
      <c r="AD240" s="403"/>
      <c r="AE240" s="403"/>
      <c r="AF240" s="403"/>
      <c r="AG240" s="403"/>
      <c r="AH240" s="1031"/>
    </row>
    <row r="241" spans="1:35" ht="32.1" customHeight="1" outlineLevel="1" x14ac:dyDescent="0.3">
      <c r="A241" s="985" t="str">
        <f t="shared" ref="A241:A248" si="1165">A240</f>
        <v>GERMANY</v>
      </c>
      <c r="B241" s="988" t="str">
        <f t="shared" ref="B241:B248" si="1166">B240</f>
        <v>TK MAXX</v>
      </c>
      <c r="C241" s="275" t="s">
        <v>37</v>
      </c>
      <c r="D241" s="324">
        <f>D240/$B$2</f>
        <v>0</v>
      </c>
      <c r="E241" s="325">
        <f t="shared" ref="E241:F241" si="1167">E240/$B$2</f>
        <v>0</v>
      </c>
      <c r="F241" s="326">
        <f t="shared" si="1167"/>
        <v>0</v>
      </c>
      <c r="G241" s="333">
        <f t="shared" ref="G241" si="1168">F241+E241+D241</f>
        <v>0</v>
      </c>
      <c r="H241" s="327">
        <f>H240/$B$2</f>
        <v>0</v>
      </c>
      <c r="I241" s="325">
        <f t="shared" ref="I241:J241" si="1169">I240/$B$2</f>
        <v>0</v>
      </c>
      <c r="J241" s="328">
        <f t="shared" si="1169"/>
        <v>0</v>
      </c>
      <c r="K241" s="329">
        <f t="shared" ref="K241" si="1170">J241+I241+H241</f>
        <v>0</v>
      </c>
      <c r="L241" s="329">
        <f t="shared" ref="L241" si="1171">K241+G241</f>
        <v>0</v>
      </c>
      <c r="M241" s="327">
        <f>M240/$B$2</f>
        <v>0</v>
      </c>
      <c r="N241" s="325">
        <f t="shared" ref="N241:O241" si="1172">N240/$B$2</f>
        <v>0</v>
      </c>
      <c r="O241" s="328">
        <f t="shared" si="1172"/>
        <v>0</v>
      </c>
      <c r="P241" s="329">
        <f t="shared" ref="P241" si="1173">O241+N241+M241</f>
        <v>0</v>
      </c>
      <c r="Q241" s="327">
        <f>Q240/$B$2</f>
        <v>0</v>
      </c>
      <c r="R241" s="325">
        <f t="shared" ref="R241:S241" si="1174">R240/$B$2</f>
        <v>0</v>
      </c>
      <c r="S241" s="328">
        <f t="shared" si="1174"/>
        <v>0</v>
      </c>
      <c r="T241" s="329">
        <f t="shared" ref="T241" si="1175">S241+R241+Q241</f>
        <v>0</v>
      </c>
      <c r="U241" s="329">
        <f t="shared" ref="U241" si="1176">T241+P241</f>
        <v>0</v>
      </c>
      <c r="V241" s="645">
        <f t="shared" ref="V241" si="1177">U241+L241</f>
        <v>0</v>
      </c>
      <c r="W241" s="329">
        <f t="shared" ref="W241" si="1178">D241</f>
        <v>0</v>
      </c>
      <c r="X241" s="329">
        <f t="shared" ref="X241" si="1179">D241+E241</f>
        <v>0</v>
      </c>
      <c r="Y241" s="329">
        <f>D241+E241+F241</f>
        <v>0</v>
      </c>
      <c r="Z241" s="329">
        <f t="shared" ref="Z241" si="1180">D241+E241+F241+H241</f>
        <v>0</v>
      </c>
      <c r="AA241" s="329">
        <f t="shared" ref="AA241" si="1181">D241+E241+F241+H241+I241</f>
        <v>0</v>
      </c>
      <c r="AB241" s="329">
        <f t="shared" ref="AB241" si="1182">D241+E241+F241+H241+I241+J241</f>
        <v>0</v>
      </c>
      <c r="AC241" s="329">
        <f t="shared" ref="AC241" si="1183">D241+E241+F241+H241+I241+J241+M241</f>
        <v>0</v>
      </c>
      <c r="AD241" s="329">
        <f t="shared" ref="AD241" si="1184">D241+E241+F241+H241+I241+J241+M241+N241</f>
        <v>0</v>
      </c>
      <c r="AE241" s="329">
        <f t="shared" ref="AE241" si="1185">D241+E241+F241+H241+I241+J241+M241+N241+O241</f>
        <v>0</v>
      </c>
      <c r="AF241" s="329">
        <f t="shared" ref="AF241" si="1186">D241+E241+F241+H241+I241+J241+M241+N241+O241+Q241</f>
        <v>0</v>
      </c>
      <c r="AG241" s="329">
        <f t="shared" ref="AG241" si="1187">D241+E241+F241+H241+I241+J241+M241+N241+O241+Q241+R241</f>
        <v>0</v>
      </c>
      <c r="AH241" s="1032">
        <f t="shared" ref="AH241" si="1188">D241+E241+F241+H241+I241+J241+M241+N241+O241+Q241+R241+S241</f>
        <v>0</v>
      </c>
    </row>
    <row r="242" spans="1:35" ht="32.1" customHeight="1" outlineLevel="1" x14ac:dyDescent="0.3">
      <c r="A242" s="985" t="str">
        <f t="shared" si="1165"/>
        <v>GERMANY</v>
      </c>
      <c r="B242" s="988" t="str">
        <f t="shared" si="1166"/>
        <v>TK MAXX</v>
      </c>
      <c r="C242" s="322" t="s">
        <v>38</v>
      </c>
      <c r="D242" s="336"/>
      <c r="E242" s="337"/>
      <c r="F242" s="338"/>
      <c r="G242" s="339"/>
      <c r="H242" s="340"/>
      <c r="I242" s="337"/>
      <c r="J242" s="341"/>
      <c r="K242" s="342"/>
      <c r="L242" s="342"/>
      <c r="M242" s="340"/>
      <c r="N242" s="337"/>
      <c r="O242" s="341"/>
      <c r="P242" s="342"/>
      <c r="Q242" s="340"/>
      <c r="R242" s="337"/>
      <c r="S242" s="341"/>
      <c r="T242" s="342"/>
      <c r="U242" s="342"/>
      <c r="V242" s="646"/>
      <c r="W242" s="342"/>
      <c r="X242" s="342"/>
      <c r="Y242" s="342"/>
      <c r="Z242" s="342"/>
      <c r="AA242" s="342"/>
      <c r="AB242" s="342"/>
      <c r="AC242" s="342"/>
      <c r="AD242" s="342"/>
      <c r="AE242" s="342"/>
      <c r="AF242" s="342"/>
      <c r="AG242" s="342"/>
      <c r="AH242" s="1033"/>
    </row>
    <row r="243" spans="1:35" ht="32.1" customHeight="1" outlineLevel="1" x14ac:dyDescent="0.3">
      <c r="A243" s="985" t="str">
        <f t="shared" si="1165"/>
        <v>GERMANY</v>
      </c>
      <c r="B243" s="988" t="str">
        <f t="shared" si="1166"/>
        <v>TK MAXX</v>
      </c>
      <c r="C243" s="268" t="s">
        <v>39</v>
      </c>
      <c r="D243" s="331">
        <f>D242/$B$2</f>
        <v>0</v>
      </c>
      <c r="E243" s="332">
        <f t="shared" ref="E243:F243" si="1189">E242/$B$2</f>
        <v>0</v>
      </c>
      <c r="F243" s="333">
        <f t="shared" si="1189"/>
        <v>0</v>
      </c>
      <c r="G243" s="333">
        <f t="shared" ref="G243:G244" si="1190">F243+E243+D243</f>
        <v>0</v>
      </c>
      <c r="H243" s="332">
        <f>H242/$B$2</f>
        <v>0</v>
      </c>
      <c r="I243" s="332">
        <f t="shared" ref="I243:J243" si="1191">I242/$B$2</f>
        <v>0</v>
      </c>
      <c r="J243" s="334">
        <f t="shared" si="1191"/>
        <v>0</v>
      </c>
      <c r="K243" s="335">
        <f t="shared" ref="K243" si="1192">J243+I243+H243</f>
        <v>0</v>
      </c>
      <c r="L243" s="335">
        <f t="shared" ref="L243" si="1193">K243+G243</f>
        <v>0</v>
      </c>
      <c r="M243" s="332">
        <f>M242/$B$2</f>
        <v>0</v>
      </c>
      <c r="N243" s="332">
        <f t="shared" ref="N243:O243" si="1194">N242/$B$2</f>
        <v>0</v>
      </c>
      <c r="O243" s="334">
        <f t="shared" si="1194"/>
        <v>0</v>
      </c>
      <c r="P243" s="335">
        <f t="shared" ref="P243" si="1195">O243+N243+M243</f>
        <v>0</v>
      </c>
      <c r="Q243" s="332">
        <f>Q242/$B$2</f>
        <v>0</v>
      </c>
      <c r="R243" s="332">
        <f t="shared" ref="R243:S243" si="1196">R242/$B$2</f>
        <v>0</v>
      </c>
      <c r="S243" s="334">
        <f t="shared" si="1196"/>
        <v>0</v>
      </c>
      <c r="T243" s="335">
        <f t="shared" ref="T243" si="1197">S243+R243+Q243</f>
        <v>0</v>
      </c>
      <c r="U243" s="335">
        <f t="shared" ref="U243" si="1198">T243+P243</f>
        <v>0</v>
      </c>
      <c r="V243" s="647">
        <f t="shared" ref="V243" si="1199">U243+L243</f>
        <v>0</v>
      </c>
      <c r="W243" s="335">
        <f t="shared" ref="W243" si="1200">D243</f>
        <v>0</v>
      </c>
      <c r="X243" s="335">
        <f t="shared" ref="X243" si="1201">D243+E243</f>
        <v>0</v>
      </c>
      <c r="Y243" s="335">
        <f t="shared" ref="Y243" si="1202">D243+E243+F243</f>
        <v>0</v>
      </c>
      <c r="Z243" s="335">
        <f t="shared" ref="Z243" si="1203">D243+E243+F243+H243</f>
        <v>0</v>
      </c>
      <c r="AA243" s="335">
        <f t="shared" ref="AA243" si="1204">D243+E243+F243+H243+I243</f>
        <v>0</v>
      </c>
      <c r="AB243" s="335">
        <f t="shared" ref="AB243" si="1205">D243+E243+F243+H243+I243+J243</f>
        <v>0</v>
      </c>
      <c r="AC243" s="335">
        <f t="shared" ref="AC243" si="1206">D243+E243+F243+H243+I243+J243+M243</f>
        <v>0</v>
      </c>
      <c r="AD243" s="335">
        <f t="shared" ref="AD243" si="1207">D243+E243+F243+H243+I243+J243+M243+N243</f>
        <v>0</v>
      </c>
      <c r="AE243" s="335">
        <f t="shared" ref="AE243" si="1208">D243+E243+F243+H243+I243+J243+M243+N243+O243</f>
        <v>0</v>
      </c>
      <c r="AF243" s="335">
        <f t="shared" ref="AF243" si="1209">D243+E243+F243+H243+I243+J243+M243+N243+O243+Q243</f>
        <v>0</v>
      </c>
      <c r="AG243" s="335">
        <f t="shared" ref="AG243" si="1210">D243+E243+F243+H243+I243+J243+M243+N243+O243+Q243+R243</f>
        <v>0</v>
      </c>
      <c r="AH243" s="1034">
        <f t="shared" ref="AH243" si="1211">D243+E243+F243+H243+I243+J243+M243+N243+O243+Q243+R243+S243</f>
        <v>0</v>
      </c>
    </row>
    <row r="244" spans="1:35" ht="32.1" customHeight="1" outlineLevel="1" x14ac:dyDescent="0.3">
      <c r="A244" s="985" t="str">
        <f t="shared" si="1165"/>
        <v>GERMANY</v>
      </c>
      <c r="B244" s="988" t="str">
        <f t="shared" si="1166"/>
        <v>TK MAXX</v>
      </c>
      <c r="C244" s="323" t="s">
        <v>40</v>
      </c>
      <c r="D244" s="357"/>
      <c r="E244" s="358">
        <f>'FEBRUARY ''25 PLN'!P32</f>
        <v>82131.919899999994</v>
      </c>
      <c r="F244" s="359">
        <f>'MARCH ''25 PLN'!Q32</f>
        <v>180917.25020000001</v>
      </c>
      <c r="G244" s="360">
        <f t="shared" si="1190"/>
        <v>263049.17009999999</v>
      </c>
      <c r="H244" s="361"/>
      <c r="I244" s="358"/>
      <c r="J244" s="362"/>
      <c r="K244" s="363"/>
      <c r="L244" s="363"/>
      <c r="M244" s="361"/>
      <c r="N244" s="358"/>
      <c r="O244" s="362"/>
      <c r="P244" s="363"/>
      <c r="Q244" s="361"/>
      <c r="R244" s="358"/>
      <c r="S244" s="362"/>
      <c r="T244" s="363"/>
      <c r="U244" s="363"/>
      <c r="V244" s="648"/>
      <c r="W244" s="363"/>
      <c r="X244" s="363"/>
      <c r="Y244" s="363"/>
      <c r="Z244" s="363"/>
      <c r="AA244" s="363"/>
      <c r="AB244" s="363"/>
      <c r="AC244" s="363"/>
      <c r="AD244" s="363"/>
      <c r="AE244" s="363"/>
      <c r="AF244" s="363"/>
      <c r="AG244" s="363"/>
      <c r="AH244" s="1035"/>
    </row>
    <row r="245" spans="1:35" ht="32.1" customHeight="1" outlineLevel="1" x14ac:dyDescent="0.3">
      <c r="A245" s="985" t="str">
        <f t="shared" si="1165"/>
        <v>GERMANY</v>
      </c>
      <c r="B245" s="988" t="str">
        <f t="shared" si="1166"/>
        <v>TK MAXX</v>
      </c>
      <c r="C245" s="268" t="s">
        <v>41</v>
      </c>
      <c r="D245" s="331">
        <f>D244/$B$2</f>
        <v>0</v>
      </c>
      <c r="E245" s="817">
        <f t="shared" ref="E245:F245" si="1212">E244/$B$2</f>
        <v>19100.446488372094</v>
      </c>
      <c r="F245" s="818">
        <f t="shared" si="1212"/>
        <v>42073.779116279075</v>
      </c>
      <c r="G245" s="333">
        <f t="shared" ref="G245" si="1213">F245+E245+D245</f>
        <v>61174.225604651168</v>
      </c>
      <c r="H245" s="332">
        <f>H244/$B$2</f>
        <v>0</v>
      </c>
      <c r="I245" s="817">
        <f t="shared" ref="I245:J245" si="1214">I244/$B$2</f>
        <v>0</v>
      </c>
      <c r="J245" s="817">
        <f t="shared" si="1214"/>
        <v>0</v>
      </c>
      <c r="K245" s="335">
        <f t="shared" ref="K245" si="1215">J245+I245+H245</f>
        <v>0</v>
      </c>
      <c r="L245" s="335">
        <f t="shared" ref="L245" si="1216">K245+G245</f>
        <v>61174.225604651168</v>
      </c>
      <c r="M245" s="817">
        <f>M244/$B$2</f>
        <v>0</v>
      </c>
      <c r="N245" s="817">
        <f t="shared" ref="N245:O245" si="1217">N244/$B$2</f>
        <v>0</v>
      </c>
      <c r="O245" s="817">
        <f t="shared" si="1217"/>
        <v>0</v>
      </c>
      <c r="P245" s="335">
        <f t="shared" ref="P245" si="1218">O245+N245+M245</f>
        <v>0</v>
      </c>
      <c r="Q245" s="817">
        <f>Q244/$B$2</f>
        <v>0</v>
      </c>
      <c r="R245" s="817">
        <f t="shared" ref="R245:S245" si="1219">R244/$B$2</f>
        <v>0</v>
      </c>
      <c r="S245" s="817">
        <f t="shared" si="1219"/>
        <v>0</v>
      </c>
      <c r="T245" s="335">
        <f>S245+R245+Q245</f>
        <v>0</v>
      </c>
      <c r="U245" s="335">
        <f t="shared" ref="U245" si="1220">T245+P245</f>
        <v>0</v>
      </c>
      <c r="V245" s="822">
        <f t="shared" ref="V245" si="1221">U245+L245</f>
        <v>61174.225604651168</v>
      </c>
      <c r="W245" s="335">
        <f t="shared" ref="W245" si="1222">D245</f>
        <v>0</v>
      </c>
      <c r="X245" s="335">
        <f t="shared" ref="X245" si="1223">D245+E245</f>
        <v>19100.446488372094</v>
      </c>
      <c r="Y245" s="335">
        <f t="shared" ref="Y245" si="1224">D245+E245+F245</f>
        <v>61174.225604651168</v>
      </c>
      <c r="Z245" s="335">
        <f t="shared" ref="Z245" si="1225">D245+E245+F245+H245</f>
        <v>61174.225604651168</v>
      </c>
      <c r="AA245" s="335">
        <f t="shared" ref="AA245" si="1226">D245+E245+F245+H245+I245</f>
        <v>61174.225604651168</v>
      </c>
      <c r="AB245" s="335">
        <f t="shared" ref="AB245" si="1227">D245+E245+F245+H245+I245+J245</f>
        <v>61174.225604651168</v>
      </c>
      <c r="AC245" s="335">
        <f t="shared" ref="AC245" si="1228">D245+E245+F245+H245+I245+J245+M245</f>
        <v>61174.225604651168</v>
      </c>
      <c r="AD245" s="335">
        <f t="shared" ref="AD245" si="1229">D245+E245+F245+H245+I245+J245+M245+N245</f>
        <v>61174.225604651168</v>
      </c>
      <c r="AE245" s="335">
        <f t="shared" ref="AE245" si="1230">D245+E245+F245+H245+I245+J245+M245+N245+O245</f>
        <v>61174.225604651168</v>
      </c>
      <c r="AF245" s="335">
        <f t="shared" ref="AF245" si="1231">D245+E245+F245+H245+I245+J245+M245+N245+O245+Q245</f>
        <v>61174.225604651168</v>
      </c>
      <c r="AG245" s="335">
        <f t="shared" ref="AG245" si="1232">D245+E245+F245+H245+I245+J245+M245+N245+O245+Q245+R245</f>
        <v>61174.225604651168</v>
      </c>
      <c r="AH245" s="1034">
        <f t="shared" ref="AH245" si="1233">D245+E245+F245+H245+I245+J245+M245+N245+O245+Q245+R245+S245</f>
        <v>61174.225604651168</v>
      </c>
    </row>
    <row r="246" spans="1:35" ht="32.1" customHeight="1" outlineLevel="1" x14ac:dyDescent="0.3">
      <c r="A246" s="985" t="str">
        <f t="shared" si="1165"/>
        <v>GERMANY</v>
      </c>
      <c r="B246" s="988" t="str">
        <f t="shared" si="1166"/>
        <v>TK MAXX</v>
      </c>
      <c r="C246" s="321" t="s">
        <v>42</v>
      </c>
      <c r="D246" s="417">
        <f>D244-D242</f>
        <v>0</v>
      </c>
      <c r="E246" s="418">
        <f t="shared" ref="E246:G246" si="1234">E244-E242</f>
        <v>82131.919899999994</v>
      </c>
      <c r="F246" s="419">
        <f t="shared" si="1234"/>
        <v>180917.25020000001</v>
      </c>
      <c r="G246" s="420">
        <f t="shared" si="1234"/>
        <v>263049.17009999999</v>
      </c>
      <c r="H246" s="421">
        <f>H244-H242</f>
        <v>0</v>
      </c>
      <c r="I246" s="418">
        <f t="shared" ref="I246:AH246" si="1235">I244-I242</f>
        <v>0</v>
      </c>
      <c r="J246" s="422">
        <f t="shared" si="1235"/>
        <v>0</v>
      </c>
      <c r="K246" s="423">
        <f t="shared" si="1235"/>
        <v>0</v>
      </c>
      <c r="L246" s="423">
        <f t="shared" si="1235"/>
        <v>0</v>
      </c>
      <c r="M246" s="421">
        <f t="shared" si="1235"/>
        <v>0</v>
      </c>
      <c r="N246" s="418">
        <f t="shared" si="1235"/>
        <v>0</v>
      </c>
      <c r="O246" s="422">
        <f t="shared" si="1235"/>
        <v>0</v>
      </c>
      <c r="P246" s="423">
        <f t="shared" si="1235"/>
        <v>0</v>
      </c>
      <c r="Q246" s="421">
        <f t="shared" si="1235"/>
        <v>0</v>
      </c>
      <c r="R246" s="418">
        <f t="shared" si="1235"/>
        <v>0</v>
      </c>
      <c r="S246" s="422">
        <f t="shared" si="1235"/>
        <v>0</v>
      </c>
      <c r="T246" s="423">
        <f t="shared" si="1235"/>
        <v>0</v>
      </c>
      <c r="U246" s="423">
        <f t="shared" si="1235"/>
        <v>0</v>
      </c>
      <c r="V246" s="649">
        <f t="shared" si="1235"/>
        <v>0</v>
      </c>
      <c r="W246" s="423">
        <f t="shared" si="1235"/>
        <v>0</v>
      </c>
      <c r="X246" s="423">
        <f t="shared" si="1235"/>
        <v>0</v>
      </c>
      <c r="Y246" s="423">
        <f t="shared" si="1235"/>
        <v>0</v>
      </c>
      <c r="Z246" s="423">
        <f t="shared" si="1235"/>
        <v>0</v>
      </c>
      <c r="AA246" s="423">
        <f t="shared" si="1235"/>
        <v>0</v>
      </c>
      <c r="AB246" s="423">
        <f t="shared" si="1235"/>
        <v>0</v>
      </c>
      <c r="AC246" s="423">
        <f t="shared" si="1235"/>
        <v>0</v>
      </c>
      <c r="AD246" s="423">
        <f t="shared" si="1235"/>
        <v>0</v>
      </c>
      <c r="AE246" s="423">
        <f t="shared" si="1235"/>
        <v>0</v>
      </c>
      <c r="AF246" s="423">
        <f t="shared" si="1235"/>
        <v>0</v>
      </c>
      <c r="AG246" s="423">
        <f t="shared" si="1235"/>
        <v>0</v>
      </c>
      <c r="AH246" s="512">
        <f t="shared" si="1235"/>
        <v>0</v>
      </c>
    </row>
    <row r="247" spans="1:35" ht="32.1" customHeight="1" outlineLevel="1" x14ac:dyDescent="0.3">
      <c r="A247" s="985" t="str">
        <f t="shared" si="1165"/>
        <v>GERMANY</v>
      </c>
      <c r="B247" s="988" t="str">
        <f t="shared" si="1166"/>
        <v>TK MAXX</v>
      </c>
      <c r="C247" s="321" t="s">
        <v>43</v>
      </c>
      <c r="D247" s="424" t="e">
        <f>D244/D242-1</f>
        <v>#DIV/0!</v>
      </c>
      <c r="E247" s="425" t="e">
        <f t="shared" ref="E247:F247" si="1236">E244/E242-1</f>
        <v>#DIV/0!</v>
      </c>
      <c r="F247" s="426" t="e">
        <f t="shared" si="1236"/>
        <v>#DIV/0!</v>
      </c>
      <c r="G247" s="427" t="e">
        <f>G244/G242-1</f>
        <v>#DIV/0!</v>
      </c>
      <c r="H247" s="428" t="e">
        <f>H244/H242-1</f>
        <v>#DIV/0!</v>
      </c>
      <c r="I247" s="425" t="e">
        <f t="shared" ref="I247:AH247" si="1237">I244/I242-1</f>
        <v>#DIV/0!</v>
      </c>
      <c r="J247" s="429" t="e">
        <f t="shared" si="1237"/>
        <v>#DIV/0!</v>
      </c>
      <c r="K247" s="430" t="e">
        <f t="shared" si="1237"/>
        <v>#DIV/0!</v>
      </c>
      <c r="L247" s="430" t="e">
        <f t="shared" si="1237"/>
        <v>#DIV/0!</v>
      </c>
      <c r="M247" s="428" t="e">
        <f t="shared" si="1237"/>
        <v>#DIV/0!</v>
      </c>
      <c r="N247" s="425" t="e">
        <f t="shared" si="1237"/>
        <v>#DIV/0!</v>
      </c>
      <c r="O247" s="429" t="e">
        <f t="shared" si="1237"/>
        <v>#DIV/0!</v>
      </c>
      <c r="P247" s="430" t="e">
        <f t="shared" si="1237"/>
        <v>#DIV/0!</v>
      </c>
      <c r="Q247" s="428" t="e">
        <f t="shared" si="1237"/>
        <v>#DIV/0!</v>
      </c>
      <c r="R247" s="425" t="e">
        <f t="shared" si="1237"/>
        <v>#DIV/0!</v>
      </c>
      <c r="S247" s="429" t="e">
        <f t="shared" si="1237"/>
        <v>#DIV/0!</v>
      </c>
      <c r="T247" s="430" t="e">
        <f t="shared" si="1237"/>
        <v>#DIV/0!</v>
      </c>
      <c r="U247" s="430" t="e">
        <f t="shared" si="1237"/>
        <v>#DIV/0!</v>
      </c>
      <c r="V247" s="650" t="e">
        <f t="shared" si="1237"/>
        <v>#DIV/0!</v>
      </c>
      <c r="W247" s="430" t="e">
        <f t="shared" si="1237"/>
        <v>#DIV/0!</v>
      </c>
      <c r="X247" s="430" t="e">
        <f t="shared" si="1237"/>
        <v>#DIV/0!</v>
      </c>
      <c r="Y247" s="430" t="e">
        <f t="shared" si="1237"/>
        <v>#DIV/0!</v>
      </c>
      <c r="Z247" s="430" t="e">
        <f t="shared" si="1237"/>
        <v>#DIV/0!</v>
      </c>
      <c r="AA247" s="430" t="e">
        <f t="shared" si="1237"/>
        <v>#DIV/0!</v>
      </c>
      <c r="AB247" s="430" t="e">
        <f t="shared" si="1237"/>
        <v>#DIV/0!</v>
      </c>
      <c r="AC247" s="430" t="e">
        <f t="shared" si="1237"/>
        <v>#DIV/0!</v>
      </c>
      <c r="AD247" s="430" t="e">
        <f t="shared" si="1237"/>
        <v>#DIV/0!</v>
      </c>
      <c r="AE247" s="430" t="e">
        <f t="shared" si="1237"/>
        <v>#DIV/0!</v>
      </c>
      <c r="AF247" s="430" t="e">
        <f t="shared" si="1237"/>
        <v>#DIV/0!</v>
      </c>
      <c r="AG247" s="430" t="e">
        <f t="shared" si="1237"/>
        <v>#DIV/0!</v>
      </c>
      <c r="AH247" s="1036" t="e">
        <f t="shared" si="1237"/>
        <v>#DIV/0!</v>
      </c>
    </row>
    <row r="248" spans="1:35" ht="32.1" customHeight="1" outlineLevel="1" thickBot="1" x14ac:dyDescent="0.35">
      <c r="A248" s="1007" t="str">
        <f t="shared" si="1165"/>
        <v>GERMANY</v>
      </c>
      <c r="B248" s="1006" t="str">
        <f t="shared" si="1166"/>
        <v>TK MAXX</v>
      </c>
      <c r="C248" s="261" t="s">
        <v>44</v>
      </c>
      <c r="D248" s="70" t="e">
        <f>D244/D240-1</f>
        <v>#DIV/0!</v>
      </c>
      <c r="E248" s="80" t="e">
        <f t="shared" ref="E248:G248" si="1238">E244/E240-1</f>
        <v>#DIV/0!</v>
      </c>
      <c r="F248" s="79" t="e">
        <f t="shared" si="1238"/>
        <v>#DIV/0!</v>
      </c>
      <c r="G248" s="79" t="e">
        <f t="shared" si="1238"/>
        <v>#DIV/0!</v>
      </c>
      <c r="H248" s="80" t="e">
        <f>H244/H240-1</f>
        <v>#DIV/0!</v>
      </c>
      <c r="I248" s="80" t="e">
        <f t="shared" ref="I248:AH248" si="1239">I244/I240-1</f>
        <v>#DIV/0!</v>
      </c>
      <c r="J248" s="82" t="e">
        <f t="shared" si="1239"/>
        <v>#DIV/0!</v>
      </c>
      <c r="K248" s="69" t="e">
        <f t="shared" si="1239"/>
        <v>#DIV/0!</v>
      </c>
      <c r="L248" s="69" t="e">
        <f t="shared" si="1239"/>
        <v>#DIV/0!</v>
      </c>
      <c r="M248" s="80" t="e">
        <f t="shared" si="1239"/>
        <v>#DIV/0!</v>
      </c>
      <c r="N248" s="80" t="e">
        <f t="shared" si="1239"/>
        <v>#DIV/0!</v>
      </c>
      <c r="O248" s="82" t="e">
        <f t="shared" si="1239"/>
        <v>#DIV/0!</v>
      </c>
      <c r="P248" s="69" t="e">
        <f t="shared" si="1239"/>
        <v>#DIV/0!</v>
      </c>
      <c r="Q248" s="80" t="e">
        <f t="shared" si="1239"/>
        <v>#DIV/0!</v>
      </c>
      <c r="R248" s="80" t="e">
        <f t="shared" si="1239"/>
        <v>#DIV/0!</v>
      </c>
      <c r="S248" s="82" t="e">
        <f t="shared" si="1239"/>
        <v>#DIV/0!</v>
      </c>
      <c r="T248" s="69" t="e">
        <f t="shared" si="1239"/>
        <v>#DIV/0!</v>
      </c>
      <c r="U248" s="69" t="e">
        <f t="shared" si="1239"/>
        <v>#DIV/0!</v>
      </c>
      <c r="V248" s="651" t="e">
        <f t="shared" si="1239"/>
        <v>#DIV/0!</v>
      </c>
      <c r="W248" s="69" t="e">
        <f t="shared" si="1239"/>
        <v>#DIV/0!</v>
      </c>
      <c r="X248" s="69" t="e">
        <f t="shared" si="1239"/>
        <v>#DIV/0!</v>
      </c>
      <c r="Y248" s="69" t="e">
        <f t="shared" si="1239"/>
        <v>#DIV/0!</v>
      </c>
      <c r="Z248" s="69" t="e">
        <f t="shared" si="1239"/>
        <v>#DIV/0!</v>
      </c>
      <c r="AA248" s="69" t="e">
        <f t="shared" si="1239"/>
        <v>#DIV/0!</v>
      </c>
      <c r="AB248" s="69" t="e">
        <f t="shared" si="1239"/>
        <v>#DIV/0!</v>
      </c>
      <c r="AC248" s="69" t="e">
        <f t="shared" si="1239"/>
        <v>#DIV/0!</v>
      </c>
      <c r="AD248" s="69" t="e">
        <f t="shared" si="1239"/>
        <v>#DIV/0!</v>
      </c>
      <c r="AE248" s="69" t="e">
        <f t="shared" si="1239"/>
        <v>#DIV/0!</v>
      </c>
      <c r="AF248" s="69" t="e">
        <f t="shared" si="1239"/>
        <v>#DIV/0!</v>
      </c>
      <c r="AG248" s="69" t="e">
        <f t="shared" si="1239"/>
        <v>#DIV/0!</v>
      </c>
      <c r="AH248" s="651" t="e">
        <f t="shared" si="1239"/>
        <v>#DIV/0!</v>
      </c>
    </row>
    <row r="249" spans="1:35" s="247" customFormat="1" ht="32.1" hidden="1" customHeight="1" outlineLevel="1" x14ac:dyDescent="0.35">
      <c r="A249" s="999" t="s">
        <v>57</v>
      </c>
      <c r="B249" s="1005" t="s">
        <v>79</v>
      </c>
      <c r="C249" s="259" t="s">
        <v>36</v>
      </c>
      <c r="D249" s="477">
        <v>346535.22840000002</v>
      </c>
      <c r="E249" s="478">
        <v>327396.91810000001</v>
      </c>
      <c r="F249" s="479">
        <v>536373.40989999997</v>
      </c>
      <c r="G249" s="488">
        <f>F249+E249+D249</f>
        <v>1210305.5564000001</v>
      </c>
      <c r="H249" s="481">
        <v>147937.70269999999</v>
      </c>
      <c r="I249" s="478">
        <v>628973.43909999996</v>
      </c>
      <c r="J249" s="482">
        <v>679481.60759999999</v>
      </c>
      <c r="K249" s="483">
        <f>J249+I249+H249</f>
        <v>1456392.7493999999</v>
      </c>
      <c r="L249" s="483">
        <f>K249+G249</f>
        <v>2666698.3058000002</v>
      </c>
      <c r="M249" s="481">
        <v>290214.21789999999</v>
      </c>
      <c r="N249" s="478">
        <v>669310.87580000004</v>
      </c>
      <c r="O249" s="482">
        <v>587112.55090000003</v>
      </c>
      <c r="P249" s="483">
        <f>O249+N249+M249</f>
        <v>1546637.6446000002</v>
      </c>
      <c r="Q249" s="481">
        <v>281870.69270000001</v>
      </c>
      <c r="R249" s="478">
        <v>198215.66810000001</v>
      </c>
      <c r="S249" s="482">
        <v>378062.63189999998</v>
      </c>
      <c r="T249" s="483">
        <f>S249+R249+Q249</f>
        <v>858148.99270000006</v>
      </c>
      <c r="U249" s="484">
        <f>T249+P249</f>
        <v>2404786.6373000005</v>
      </c>
      <c r="V249" s="656">
        <f>U249+L249</f>
        <v>5071484.9431000007</v>
      </c>
      <c r="W249" s="403">
        <f>D249</f>
        <v>346535.22840000002</v>
      </c>
      <c r="X249" s="403">
        <f>D249+E249</f>
        <v>673932.14650000003</v>
      </c>
      <c r="Y249" s="403">
        <f>D249+E249+F249</f>
        <v>1210305.5564000001</v>
      </c>
      <c r="Z249" s="403">
        <f>D249+E249+F249+H249</f>
        <v>1358243.2591000001</v>
      </c>
      <c r="AA249" s="403">
        <f>D249+E249+F249+H249+I249</f>
        <v>1987216.6982</v>
      </c>
      <c r="AB249" s="403">
        <f t="shared" ref="AB249:AB254" si="1240">D249+E249+F249+H249+I249+J249</f>
        <v>2666698.3058000002</v>
      </c>
      <c r="AC249" s="403">
        <f>D249+E249+F249+H249+I249+J249+M249</f>
        <v>2956912.5237000003</v>
      </c>
      <c r="AD249" s="403">
        <f t="shared" ref="AD249:AD254" si="1241">D249+E249+F249+H249+I249+J249+M249+N249</f>
        <v>3626223.3995000003</v>
      </c>
      <c r="AE249" s="403">
        <f t="shared" ref="AE249:AE254" si="1242">D249+E249+F249+H249+I249+J249+M249+N249+O249</f>
        <v>4213335.9504000004</v>
      </c>
      <c r="AF249" s="403">
        <f t="shared" ref="AF249:AF254" si="1243">D249+E249+F249+H249+I249+J249+M249+N249+O249+Q249</f>
        <v>4495206.6431000009</v>
      </c>
      <c r="AG249" s="403">
        <f>D249+E249+F249+H249+I249+J249+M249+N249+O249+Q249+R249</f>
        <v>4693422.3112000013</v>
      </c>
      <c r="AH249" s="1031">
        <f>D249+E249+F249+H249+I249+J249+M249+N249+O249+Q249+R249+S249</f>
        <v>5071484.9431000017</v>
      </c>
    </row>
    <row r="250" spans="1:35" ht="32.1" hidden="1" customHeight="1" outlineLevel="1" x14ac:dyDescent="0.35">
      <c r="A250" s="1000" t="str">
        <f t="shared" ref="A250:A257" si="1244">A249</f>
        <v>SPAIN</v>
      </c>
      <c r="B250" s="988" t="str">
        <f t="shared" ref="B250:B257" si="1245">B249</f>
        <v>SIBERIA</v>
      </c>
      <c r="C250" s="275" t="s">
        <v>37</v>
      </c>
      <c r="D250" s="324">
        <f>D249/$B$2</f>
        <v>80589.588000000003</v>
      </c>
      <c r="E250" s="325">
        <f t="shared" ref="E250:F250" si="1246">E249/$B$2</f>
        <v>76138.818162790703</v>
      </c>
      <c r="F250" s="326">
        <f t="shared" si="1246"/>
        <v>124738.00230232558</v>
      </c>
      <c r="G250" s="333">
        <f t="shared" ref="G250:G254" si="1247">F250+E250+D250</f>
        <v>281466.40846511628</v>
      </c>
      <c r="H250" s="327">
        <f>H249/$B$2</f>
        <v>34404.116906976742</v>
      </c>
      <c r="I250" s="325">
        <f t="shared" ref="I250:J250" si="1248">I249/$B$2</f>
        <v>146272.89281395348</v>
      </c>
      <c r="J250" s="328">
        <f t="shared" si="1248"/>
        <v>158018.97851162791</v>
      </c>
      <c r="K250" s="329">
        <f t="shared" ref="K250:K254" si="1249">J250+I250+H250</f>
        <v>338695.98823255813</v>
      </c>
      <c r="L250" s="329">
        <f t="shared" ref="L250:L254" si="1250">K250+G250</f>
        <v>620162.39669767441</v>
      </c>
      <c r="M250" s="327">
        <f>M249/$B$2</f>
        <v>67491.678581395347</v>
      </c>
      <c r="N250" s="325">
        <f t="shared" ref="N250:O250" si="1251">N249/$B$2</f>
        <v>155653.69204651166</v>
      </c>
      <c r="O250" s="328">
        <f t="shared" si="1251"/>
        <v>136537.80253488373</v>
      </c>
      <c r="P250" s="329">
        <f t="shared" ref="P250:P254" si="1252">O250+N250+M250</f>
        <v>359683.17316279077</v>
      </c>
      <c r="Q250" s="327">
        <f>Q249/$B$2</f>
        <v>65551.323883720936</v>
      </c>
      <c r="R250" s="325">
        <f t="shared" ref="R250:S250" si="1253">R249/$B$2</f>
        <v>46096.667000000001</v>
      </c>
      <c r="S250" s="328">
        <f t="shared" si="1253"/>
        <v>87921.542302325586</v>
      </c>
      <c r="T250" s="329">
        <f t="shared" ref="T250:T253" si="1254">S250+R250+Q250</f>
        <v>199569.53318604652</v>
      </c>
      <c r="U250" s="329">
        <f t="shared" ref="U250:U254" si="1255">T250+P250</f>
        <v>559252.70634883735</v>
      </c>
      <c r="V250" s="645">
        <f t="shared" ref="V250:V254" si="1256">U250+L250</f>
        <v>1179415.1030465118</v>
      </c>
      <c r="W250" s="329">
        <f t="shared" ref="W250:W254" si="1257">D250</f>
        <v>80589.588000000003</v>
      </c>
      <c r="X250" s="329">
        <f t="shared" ref="X250:X254" si="1258">D250+E250</f>
        <v>156728.40616279072</v>
      </c>
      <c r="Y250" s="329">
        <f>D250+E250+F250</f>
        <v>281466.40846511628</v>
      </c>
      <c r="Z250" s="329">
        <f t="shared" ref="Z250:Z254" si="1259">D250+E250+F250+H250</f>
        <v>315870.52537209302</v>
      </c>
      <c r="AA250" s="329">
        <f t="shared" ref="AA250:AA254" si="1260">D250+E250+F250+H250+I250</f>
        <v>462143.41818604653</v>
      </c>
      <c r="AB250" s="329">
        <f t="shared" si="1240"/>
        <v>620162.39669767441</v>
      </c>
      <c r="AC250" s="329">
        <f t="shared" ref="AC250:AC254" si="1261">D250+E250+F250+H250+I250+J250+M250</f>
        <v>687654.07527906972</v>
      </c>
      <c r="AD250" s="329">
        <f t="shared" si="1241"/>
        <v>843307.7673255814</v>
      </c>
      <c r="AE250" s="329">
        <f t="shared" si="1242"/>
        <v>979845.56986046513</v>
      </c>
      <c r="AF250" s="329">
        <f t="shared" si="1243"/>
        <v>1045396.893744186</v>
      </c>
      <c r="AG250" s="329">
        <f t="shared" ref="AG250:AG254" si="1262">D250+E250+F250+H250+I250+J250+M250+N250+O250+Q250+R250</f>
        <v>1091493.5607441859</v>
      </c>
      <c r="AH250" s="1032">
        <f t="shared" ref="AH250:AH254" si="1263">D250+E250+F250+H250+I250+J250+M250+N250+O250+Q250+R250+S250</f>
        <v>1179415.1030465115</v>
      </c>
    </row>
    <row r="251" spans="1:35" ht="32.1" hidden="1" customHeight="1" outlineLevel="1" x14ac:dyDescent="0.35">
      <c r="A251" s="1000" t="str">
        <f t="shared" si="1244"/>
        <v>SPAIN</v>
      </c>
      <c r="B251" s="988" t="str">
        <f t="shared" si="1245"/>
        <v>SIBERIA</v>
      </c>
      <c r="C251" s="322" t="s">
        <v>38</v>
      </c>
      <c r="D251" s="336">
        <v>474324.3368285388</v>
      </c>
      <c r="E251" s="337">
        <v>395739.3774169925</v>
      </c>
      <c r="F251" s="338">
        <v>625199.21586929657</v>
      </c>
      <c r="G251" s="339">
        <f t="shared" si="1247"/>
        <v>1495262.9301148281</v>
      </c>
      <c r="H251" s="340">
        <v>204770.06601412813</v>
      </c>
      <c r="I251" s="337">
        <v>770375.76047333307</v>
      </c>
      <c r="J251" s="341">
        <v>773433.33929805085</v>
      </c>
      <c r="K251" s="342">
        <f>J251+I251+H251</f>
        <v>1748579.165785512</v>
      </c>
      <c r="L251" s="342">
        <f t="shared" si="1250"/>
        <v>3243842.09590034</v>
      </c>
      <c r="M251" s="340">
        <v>350746.76068726508</v>
      </c>
      <c r="N251" s="337">
        <v>775133.14504439523</v>
      </c>
      <c r="O251" s="341">
        <v>648668.0253529388</v>
      </c>
      <c r="P251" s="342">
        <f t="shared" si="1252"/>
        <v>1774547.9310845991</v>
      </c>
      <c r="Q251" s="340">
        <v>412600.50775843341</v>
      </c>
      <c r="R251" s="337">
        <v>463290.05071480345</v>
      </c>
      <c r="S251" s="341">
        <v>486444.45613555395</v>
      </c>
      <c r="T251" s="342">
        <f t="shared" si="1254"/>
        <v>1362335.0146087909</v>
      </c>
      <c r="U251" s="342">
        <f t="shared" si="1255"/>
        <v>3136882.94569339</v>
      </c>
      <c r="V251" s="646">
        <f t="shared" si="1256"/>
        <v>6380725.0415937304</v>
      </c>
      <c r="W251" s="342">
        <f t="shared" si="1257"/>
        <v>474324.3368285388</v>
      </c>
      <c r="X251" s="342">
        <f t="shared" si="1258"/>
        <v>870063.71424553124</v>
      </c>
      <c r="Y251" s="342">
        <f t="shared" ref="Y251:Y254" si="1264">D251+E251+F251</f>
        <v>1495262.9301148278</v>
      </c>
      <c r="Z251" s="342">
        <f t="shared" si="1259"/>
        <v>1700032.9961289559</v>
      </c>
      <c r="AA251" s="342">
        <f t="shared" si="1260"/>
        <v>2470408.7566022892</v>
      </c>
      <c r="AB251" s="342">
        <f t="shared" si="1240"/>
        <v>3243842.09590034</v>
      </c>
      <c r="AC251" s="342">
        <f t="shared" si="1261"/>
        <v>3594588.8565876051</v>
      </c>
      <c r="AD251" s="342">
        <f t="shared" si="1241"/>
        <v>4369722.0016320003</v>
      </c>
      <c r="AE251" s="342">
        <f t="shared" si="1242"/>
        <v>5018390.0269849394</v>
      </c>
      <c r="AF251" s="342">
        <f t="shared" si="1243"/>
        <v>5430990.5347433724</v>
      </c>
      <c r="AG251" s="342">
        <f t="shared" si="1262"/>
        <v>5894280.5854581762</v>
      </c>
      <c r="AH251" s="1033">
        <f t="shared" si="1263"/>
        <v>6380725.0415937304</v>
      </c>
      <c r="AI251" s="249">
        <v>5071483.8477999996</v>
      </c>
    </row>
    <row r="252" spans="1:35" ht="32.1" hidden="1" customHeight="1" outlineLevel="1" x14ac:dyDescent="0.35">
      <c r="A252" s="1000" t="str">
        <f t="shared" si="1244"/>
        <v>SPAIN</v>
      </c>
      <c r="B252" s="988" t="str">
        <f t="shared" si="1245"/>
        <v>SIBERIA</v>
      </c>
      <c r="C252" s="268" t="s">
        <v>39</v>
      </c>
      <c r="D252" s="331">
        <f>D251/$B$2</f>
        <v>110307.98530896251</v>
      </c>
      <c r="E252" s="332">
        <f t="shared" ref="E252:F252" si="1265">E251/$B$2</f>
        <v>92032.413352788964</v>
      </c>
      <c r="F252" s="333">
        <f t="shared" si="1265"/>
        <v>145395.16648123178</v>
      </c>
      <c r="G252" s="333">
        <f t="shared" si="1247"/>
        <v>347735.56514298328</v>
      </c>
      <c r="H252" s="332">
        <f>H251/$B$2</f>
        <v>47620.945584680965</v>
      </c>
      <c r="I252" s="332">
        <f>I251/$B$2</f>
        <v>179157.15359844957</v>
      </c>
      <c r="J252" s="334">
        <f>J251/$B$2</f>
        <v>179868.2184414072</v>
      </c>
      <c r="K252" s="335">
        <f t="shared" si="1249"/>
        <v>406646.31762453768</v>
      </c>
      <c r="L252" s="335">
        <f t="shared" si="1250"/>
        <v>754381.88276752096</v>
      </c>
      <c r="M252" s="332">
        <f>M251/$B$2</f>
        <v>81569.014113317462</v>
      </c>
      <c r="N252" s="332">
        <f t="shared" ref="N252:O252" si="1266">N251/$B$2</f>
        <v>180263.52210334773</v>
      </c>
      <c r="O252" s="334">
        <f t="shared" si="1266"/>
        <v>150853.02915184625</v>
      </c>
      <c r="P252" s="335">
        <f t="shared" si="1252"/>
        <v>412685.56536851148</v>
      </c>
      <c r="Q252" s="332">
        <f>Q251/$B$2</f>
        <v>95953.606455449641</v>
      </c>
      <c r="R252" s="332">
        <f t="shared" ref="R252:S252" si="1267">R251/$B$2</f>
        <v>107741.87225925662</v>
      </c>
      <c r="S252" s="334">
        <f t="shared" si="1267"/>
        <v>113126.61770594279</v>
      </c>
      <c r="T252" s="335">
        <f t="shared" si="1254"/>
        <v>316822.09642064903</v>
      </c>
      <c r="U252" s="335">
        <f t="shared" si="1255"/>
        <v>729507.66178916045</v>
      </c>
      <c r="V252" s="647">
        <f t="shared" si="1256"/>
        <v>1483889.5445566815</v>
      </c>
      <c r="W252" s="335">
        <f t="shared" si="1257"/>
        <v>110307.98530896251</v>
      </c>
      <c r="X252" s="335">
        <f t="shared" si="1258"/>
        <v>202340.39866175147</v>
      </c>
      <c r="Y252" s="335">
        <f t="shared" si="1264"/>
        <v>347735.56514298322</v>
      </c>
      <c r="Z252" s="335">
        <f t="shared" si="1259"/>
        <v>395356.51072766416</v>
      </c>
      <c r="AA252" s="335">
        <f t="shared" si="1260"/>
        <v>574513.66432611377</v>
      </c>
      <c r="AB252" s="335">
        <f t="shared" si="1240"/>
        <v>754381.88276752096</v>
      </c>
      <c r="AC252" s="335">
        <f t="shared" si="1261"/>
        <v>835950.89688083844</v>
      </c>
      <c r="AD252" s="335">
        <f t="shared" si="1241"/>
        <v>1016214.4189841861</v>
      </c>
      <c r="AE252" s="335">
        <f t="shared" si="1242"/>
        <v>1167067.4481360323</v>
      </c>
      <c r="AF252" s="335">
        <f t="shared" si="1243"/>
        <v>1263021.054591482</v>
      </c>
      <c r="AG252" s="335">
        <f t="shared" si="1262"/>
        <v>1370762.9268507387</v>
      </c>
      <c r="AH252" s="1034">
        <f t="shared" si="1263"/>
        <v>1483889.5445566815</v>
      </c>
    </row>
    <row r="253" spans="1:35" ht="32.1" hidden="1" customHeight="1" outlineLevel="1" x14ac:dyDescent="0.35">
      <c r="A253" s="1000" t="str">
        <f t="shared" si="1244"/>
        <v>SPAIN</v>
      </c>
      <c r="B253" s="988" t="str">
        <f t="shared" si="1245"/>
        <v>SIBERIA</v>
      </c>
      <c r="C253" s="323" t="s">
        <v>40</v>
      </c>
      <c r="D253" s="357">
        <f>'JANUARY ''25 PLN'!I32</f>
        <v>345778.77879999997</v>
      </c>
      <c r="E253" s="358">
        <f>'FEBRUARY ''25 PLN'!P33</f>
        <v>231192.76629999999</v>
      </c>
      <c r="F253" s="359">
        <f>'MARCH ''25 PLN'!Q33</f>
        <v>603975.53430000006</v>
      </c>
      <c r="G253" s="360">
        <f t="shared" si="1247"/>
        <v>1180947.0794000002</v>
      </c>
      <c r="H253" s="361">
        <f>'APRIL ''25 PLN'!P33</f>
        <v>300000</v>
      </c>
      <c r="I253" s="358">
        <f>'MAY ''25 PLN'!P33</f>
        <v>475000</v>
      </c>
      <c r="J253" s="362">
        <f>'JUNE ''25 PLN'!Q33</f>
        <v>455000</v>
      </c>
      <c r="K253" s="363">
        <f t="shared" si="1249"/>
        <v>1230000</v>
      </c>
      <c r="L253" s="363">
        <f t="shared" si="1250"/>
        <v>2410947.0794000002</v>
      </c>
      <c r="M253" s="361">
        <f>'JULY ''25 PLN'!P32</f>
        <v>0</v>
      </c>
      <c r="N253" s="358">
        <f>'AUGUST ''25 PLN'!P32</f>
        <v>0</v>
      </c>
      <c r="O253" s="362">
        <f>'SEPTEMBER ''25 PLN'!P32</f>
        <v>0</v>
      </c>
      <c r="P253" s="363">
        <f t="shared" si="1252"/>
        <v>0</v>
      </c>
      <c r="Q253" s="361">
        <f>'OCTOBER ''25 PLN'!P32</f>
        <v>0</v>
      </c>
      <c r="R253" s="358">
        <f>'NOVEMBER ''25 PLN'!P32</f>
        <v>0</v>
      </c>
      <c r="S253" s="362">
        <f>'DECEMBER ''25 PLN'!P32</f>
        <v>0</v>
      </c>
      <c r="T253" s="363">
        <f t="shared" si="1254"/>
        <v>0</v>
      </c>
      <c r="U253" s="363">
        <f t="shared" si="1255"/>
        <v>0</v>
      </c>
      <c r="V253" s="648">
        <f t="shared" si="1256"/>
        <v>2410947.0794000002</v>
      </c>
      <c r="W253" s="363">
        <f t="shared" si="1257"/>
        <v>345778.77879999997</v>
      </c>
      <c r="X253" s="363">
        <f t="shared" si="1258"/>
        <v>576971.54509999999</v>
      </c>
      <c r="Y253" s="363">
        <f t="shared" si="1264"/>
        <v>1180947.0794000002</v>
      </c>
      <c r="Z253" s="363">
        <f t="shared" si="1259"/>
        <v>1480947.0794000002</v>
      </c>
      <c r="AA253" s="363">
        <f t="shared" si="1260"/>
        <v>1955947.0794000002</v>
      </c>
      <c r="AB253" s="363">
        <f t="shared" si="1240"/>
        <v>2410947.0794000002</v>
      </c>
      <c r="AC253" s="363">
        <f t="shared" si="1261"/>
        <v>2410947.0794000002</v>
      </c>
      <c r="AD253" s="363">
        <f t="shared" si="1241"/>
        <v>2410947.0794000002</v>
      </c>
      <c r="AE253" s="363">
        <f t="shared" si="1242"/>
        <v>2410947.0794000002</v>
      </c>
      <c r="AF253" s="363">
        <f t="shared" si="1243"/>
        <v>2410947.0794000002</v>
      </c>
      <c r="AG253" s="363">
        <f t="shared" si="1262"/>
        <v>2410947.0794000002</v>
      </c>
      <c r="AH253" s="1035">
        <f t="shared" si="1263"/>
        <v>2410947.0794000002</v>
      </c>
    </row>
    <row r="254" spans="1:35" ht="32.1" hidden="1" customHeight="1" outlineLevel="1" x14ac:dyDescent="0.35">
      <c r="A254" s="1000" t="str">
        <f t="shared" si="1244"/>
        <v>SPAIN</v>
      </c>
      <c r="B254" s="988" t="str">
        <f t="shared" si="1245"/>
        <v>SIBERIA</v>
      </c>
      <c r="C254" s="268" t="s">
        <v>41</v>
      </c>
      <c r="D254" s="331">
        <f>D253/$B$2</f>
        <v>80413.669488372092</v>
      </c>
      <c r="E254" s="817">
        <f t="shared" ref="E254:F254" si="1268">E253/$B$2</f>
        <v>53765.759604651161</v>
      </c>
      <c r="F254" s="818">
        <f t="shared" si="1268"/>
        <v>140459.42658139538</v>
      </c>
      <c r="G254" s="333">
        <f t="shared" si="1247"/>
        <v>274638.85567441862</v>
      </c>
      <c r="H254" s="332">
        <f>H253/$B$2</f>
        <v>69767.441860465115</v>
      </c>
      <c r="I254" s="817">
        <f t="shared" ref="I254:J254" si="1269">I253/$B$2</f>
        <v>110465.11627906977</v>
      </c>
      <c r="J254" s="817">
        <f t="shared" si="1269"/>
        <v>105813.95348837209</v>
      </c>
      <c r="K254" s="335">
        <f t="shared" si="1249"/>
        <v>286046.51162790699</v>
      </c>
      <c r="L254" s="335">
        <f t="shared" si="1250"/>
        <v>560685.36730232555</v>
      </c>
      <c r="M254" s="817">
        <f>M253/$B$2</f>
        <v>0</v>
      </c>
      <c r="N254" s="817">
        <f t="shared" ref="N254:O254" si="1270">N253/$B$2</f>
        <v>0</v>
      </c>
      <c r="O254" s="817">
        <f t="shared" si="1270"/>
        <v>0</v>
      </c>
      <c r="P254" s="335">
        <f t="shared" si="1252"/>
        <v>0</v>
      </c>
      <c r="Q254" s="817">
        <f>Q253/$B$2</f>
        <v>0</v>
      </c>
      <c r="R254" s="817">
        <f t="shared" ref="R254:S254" si="1271">R253/$B$2</f>
        <v>0</v>
      </c>
      <c r="S254" s="817">
        <f t="shared" si="1271"/>
        <v>0</v>
      </c>
      <c r="T254" s="335">
        <f>S254+R254+Q254</f>
        <v>0</v>
      </c>
      <c r="U254" s="335">
        <f t="shared" si="1255"/>
        <v>0</v>
      </c>
      <c r="V254" s="822">
        <f t="shared" si="1256"/>
        <v>560685.36730232555</v>
      </c>
      <c r="W254" s="335">
        <f t="shared" si="1257"/>
        <v>80413.669488372092</v>
      </c>
      <c r="X254" s="335">
        <f t="shared" si="1258"/>
        <v>134179.42909302324</v>
      </c>
      <c r="Y254" s="335">
        <f t="shared" si="1264"/>
        <v>274638.85567441862</v>
      </c>
      <c r="Z254" s="335">
        <f t="shared" si="1259"/>
        <v>344406.29753488372</v>
      </c>
      <c r="AA254" s="335">
        <f t="shared" si="1260"/>
        <v>454871.41381395352</v>
      </c>
      <c r="AB254" s="335">
        <f t="shared" si="1240"/>
        <v>560685.36730232555</v>
      </c>
      <c r="AC254" s="335">
        <f t="shared" si="1261"/>
        <v>560685.36730232555</v>
      </c>
      <c r="AD254" s="335">
        <f t="shared" si="1241"/>
        <v>560685.36730232555</v>
      </c>
      <c r="AE254" s="335">
        <f t="shared" si="1242"/>
        <v>560685.36730232555</v>
      </c>
      <c r="AF254" s="335">
        <f t="shared" si="1243"/>
        <v>560685.36730232555</v>
      </c>
      <c r="AG254" s="335">
        <f t="shared" si="1262"/>
        <v>560685.36730232555</v>
      </c>
      <c r="AH254" s="1034">
        <f t="shared" si="1263"/>
        <v>560685.36730232555</v>
      </c>
    </row>
    <row r="255" spans="1:35" ht="32.1" hidden="1" customHeight="1" outlineLevel="1" x14ac:dyDescent="0.35">
      <c r="A255" s="1000" t="str">
        <f t="shared" si="1244"/>
        <v>SPAIN</v>
      </c>
      <c r="B255" s="988" t="str">
        <f t="shared" si="1245"/>
        <v>SIBERIA</v>
      </c>
      <c r="C255" s="321" t="s">
        <v>42</v>
      </c>
      <c r="D255" s="343">
        <f>D253-D251</f>
        <v>-128545.55802853883</v>
      </c>
      <c r="E255" s="344">
        <f t="shared" ref="E255:G255" si="1272">E253-E251</f>
        <v>-164546.61111699251</v>
      </c>
      <c r="F255" s="345">
        <f t="shared" si="1272"/>
        <v>-21223.681569296517</v>
      </c>
      <c r="G255" s="346">
        <f t="shared" si="1272"/>
        <v>-314315.85071482789</v>
      </c>
      <c r="H255" s="347">
        <f>H253-H251</f>
        <v>95229.933985871874</v>
      </c>
      <c r="I255" s="344">
        <f>I253-I251</f>
        <v>-295375.76047333307</v>
      </c>
      <c r="J255" s="348">
        <f>J253-J251</f>
        <v>-318433.33929805085</v>
      </c>
      <c r="K255" s="349">
        <f t="shared" ref="K255:V255" si="1273">K253-K251</f>
        <v>-518579.16578551196</v>
      </c>
      <c r="L255" s="349">
        <f t="shared" si="1273"/>
        <v>-832895.01650033984</v>
      </c>
      <c r="M255" s="347">
        <f t="shared" si="1273"/>
        <v>-350746.76068726508</v>
      </c>
      <c r="N255" s="344">
        <f t="shared" si="1273"/>
        <v>-775133.14504439523</v>
      </c>
      <c r="O255" s="348">
        <f t="shared" si="1273"/>
        <v>-648668.0253529388</v>
      </c>
      <c r="P255" s="349">
        <f t="shared" si="1273"/>
        <v>-1774547.9310845991</v>
      </c>
      <c r="Q255" s="347">
        <f t="shared" si="1273"/>
        <v>-412600.50775843341</v>
      </c>
      <c r="R255" s="344">
        <f t="shared" si="1273"/>
        <v>-463290.05071480345</v>
      </c>
      <c r="S255" s="348">
        <f t="shared" si="1273"/>
        <v>-486444.45613555395</v>
      </c>
      <c r="T255" s="349">
        <f t="shared" si="1273"/>
        <v>-1362335.0146087909</v>
      </c>
      <c r="U255" s="349">
        <f t="shared" si="1273"/>
        <v>-3136882.94569339</v>
      </c>
      <c r="V255" s="658">
        <f t="shared" si="1273"/>
        <v>-3969777.9621937303</v>
      </c>
      <c r="W255" s="423">
        <f t="shared" ref="W255:AH255" si="1274">W253-W251</f>
        <v>-128545.55802853883</v>
      </c>
      <c r="X255" s="423">
        <f t="shared" si="1274"/>
        <v>-293092.16914553125</v>
      </c>
      <c r="Y255" s="423">
        <f t="shared" si="1274"/>
        <v>-314315.85071482765</v>
      </c>
      <c r="Z255" s="423">
        <f t="shared" si="1274"/>
        <v>-219085.91672895569</v>
      </c>
      <c r="AA255" s="423">
        <f t="shared" si="1274"/>
        <v>-514461.67720228899</v>
      </c>
      <c r="AB255" s="423">
        <f t="shared" si="1274"/>
        <v>-832895.01650033984</v>
      </c>
      <c r="AC255" s="423">
        <f t="shared" si="1274"/>
        <v>-1183641.7771876049</v>
      </c>
      <c r="AD255" s="423">
        <f t="shared" si="1274"/>
        <v>-1958774.9222320002</v>
      </c>
      <c r="AE255" s="423">
        <f t="shared" si="1274"/>
        <v>-2607442.9475849392</v>
      </c>
      <c r="AF255" s="423">
        <f t="shared" si="1274"/>
        <v>-3020043.4553433722</v>
      </c>
      <c r="AG255" s="423">
        <f t="shared" si="1274"/>
        <v>-3483333.506058176</v>
      </c>
      <c r="AH255" s="512">
        <f t="shared" si="1274"/>
        <v>-3969777.9621937303</v>
      </c>
    </row>
    <row r="256" spans="1:35" ht="32.1" hidden="1" customHeight="1" outlineLevel="1" x14ac:dyDescent="0.35">
      <c r="A256" s="1000" t="str">
        <f t="shared" si="1244"/>
        <v>SPAIN</v>
      </c>
      <c r="B256" s="988" t="str">
        <f t="shared" si="1245"/>
        <v>SIBERIA</v>
      </c>
      <c r="C256" s="321" t="s">
        <v>43</v>
      </c>
      <c r="D256" s="350">
        <f>D253/D251-1</f>
        <v>-0.27100772203262713</v>
      </c>
      <c r="E256" s="351">
        <f t="shared" ref="E256:F256" si="1275">E253/E251-1</f>
        <v>-0.41579539592697379</v>
      </c>
      <c r="F256" s="352">
        <f t="shared" si="1275"/>
        <v>-3.3947070038765847E-2</v>
      </c>
      <c r="G256" s="353">
        <f>G253/G251-1</f>
        <v>-0.21020774633307482</v>
      </c>
      <c r="H256" s="354">
        <f>H253/H251-1</f>
        <v>0.46505788584988528</v>
      </c>
      <c r="I256" s="351">
        <f>I253/I251-1</f>
        <v>-0.38341777562140422</v>
      </c>
      <c r="J256" s="355">
        <f>J253/J251-1</f>
        <v>-0.41171400703653804</v>
      </c>
      <c r="K256" s="356">
        <f t="shared" ref="K256:V256" si="1276">K253/K251-1</f>
        <v>-0.29657174003474485</v>
      </c>
      <c r="L256" s="356">
        <f t="shared" si="1276"/>
        <v>-0.25676188663837129</v>
      </c>
      <c r="M256" s="354">
        <f t="shared" si="1276"/>
        <v>-1</v>
      </c>
      <c r="N256" s="351">
        <f t="shared" si="1276"/>
        <v>-1</v>
      </c>
      <c r="O256" s="355">
        <f t="shared" si="1276"/>
        <v>-1</v>
      </c>
      <c r="P256" s="356">
        <f t="shared" si="1276"/>
        <v>-1</v>
      </c>
      <c r="Q256" s="354">
        <f t="shared" si="1276"/>
        <v>-1</v>
      </c>
      <c r="R256" s="351">
        <f t="shared" si="1276"/>
        <v>-1</v>
      </c>
      <c r="S256" s="355">
        <f t="shared" si="1276"/>
        <v>-1</v>
      </c>
      <c r="T256" s="356">
        <f t="shared" si="1276"/>
        <v>-1</v>
      </c>
      <c r="U256" s="356">
        <f t="shared" si="1276"/>
        <v>-1</v>
      </c>
      <c r="V256" s="650">
        <f t="shared" si="1276"/>
        <v>-0.62215154803194417</v>
      </c>
      <c r="W256" s="430">
        <f t="shared" ref="W256:AH256" si="1277">W253/W251-1</f>
        <v>-0.27100772203262713</v>
      </c>
      <c r="X256" s="430">
        <f t="shared" si="1277"/>
        <v>-0.33686288066809422</v>
      </c>
      <c r="Y256" s="430">
        <f t="shared" si="1277"/>
        <v>-0.2102077463330746</v>
      </c>
      <c r="Z256" s="430">
        <f t="shared" si="1277"/>
        <v>-0.12887156733300076</v>
      </c>
      <c r="AA256" s="430">
        <f t="shared" si="1277"/>
        <v>-0.2082496169216389</v>
      </c>
      <c r="AB256" s="430">
        <f t="shared" si="1277"/>
        <v>-0.25676188663837129</v>
      </c>
      <c r="AC256" s="430">
        <f t="shared" si="1277"/>
        <v>-0.32928432830876053</v>
      </c>
      <c r="AD256" s="430">
        <f t="shared" si="1277"/>
        <v>-0.44826076384274294</v>
      </c>
      <c r="AE256" s="430">
        <f t="shared" si="1277"/>
        <v>-0.5195775803722249</v>
      </c>
      <c r="AF256" s="430">
        <f t="shared" si="1277"/>
        <v>-0.55607599314037048</v>
      </c>
      <c r="AG256" s="430">
        <f t="shared" si="1277"/>
        <v>-0.59096838970508703</v>
      </c>
      <c r="AH256" s="1036">
        <f t="shared" si="1277"/>
        <v>-0.62215154803194417</v>
      </c>
    </row>
    <row r="257" spans="1:34" ht="32.1" hidden="1" customHeight="1" outlineLevel="1" thickBot="1" x14ac:dyDescent="0.35">
      <c r="A257" s="1001" t="str">
        <f t="shared" si="1244"/>
        <v>SPAIN</v>
      </c>
      <c r="B257" s="1006" t="str">
        <f t="shared" si="1245"/>
        <v>SIBERIA</v>
      </c>
      <c r="C257" s="261" t="s">
        <v>44</v>
      </c>
      <c r="D257" s="65">
        <f>D253/D249-1</f>
        <v>-2.1828937955101768E-3</v>
      </c>
      <c r="E257" s="66">
        <f t="shared" ref="E257:G257" si="1278">E253/E249-1</f>
        <v>-0.29384562432140993</v>
      </c>
      <c r="F257" s="67">
        <f t="shared" si="1278"/>
        <v>0.12603556245005443</v>
      </c>
      <c r="G257" s="67">
        <f t="shared" si="1278"/>
        <v>-2.4257078590406045E-2</v>
      </c>
      <c r="H257" s="66">
        <f>H253/H249-1</f>
        <v>1.0278806181569831</v>
      </c>
      <c r="I257" s="66">
        <f t="shared" ref="I257:V257" si="1279">I253/I249-1</f>
        <v>-0.24480117844136795</v>
      </c>
      <c r="J257" s="68">
        <f t="shared" si="1279"/>
        <v>-0.33037186744891078</v>
      </c>
      <c r="K257" s="64">
        <f t="shared" si="1279"/>
        <v>-0.15544759440286171</v>
      </c>
      <c r="L257" s="64">
        <f t="shared" si="1279"/>
        <v>-9.5905572011557361E-2</v>
      </c>
      <c r="M257" s="66">
        <f t="shared" si="1279"/>
        <v>-1</v>
      </c>
      <c r="N257" s="66">
        <f t="shared" si="1279"/>
        <v>-1</v>
      </c>
      <c r="O257" s="68">
        <f t="shared" si="1279"/>
        <v>-1</v>
      </c>
      <c r="P257" s="64">
        <f t="shared" si="1279"/>
        <v>-1</v>
      </c>
      <c r="Q257" s="66">
        <f t="shared" si="1279"/>
        <v>-1</v>
      </c>
      <c r="R257" s="66">
        <f t="shared" si="1279"/>
        <v>-1</v>
      </c>
      <c r="S257" s="68">
        <f t="shared" si="1279"/>
        <v>-1</v>
      </c>
      <c r="T257" s="64">
        <f t="shared" si="1279"/>
        <v>-1</v>
      </c>
      <c r="U257" s="83">
        <f t="shared" si="1279"/>
        <v>-1</v>
      </c>
      <c r="V257" s="651">
        <f t="shared" si="1279"/>
        <v>-0.5246072685909855</v>
      </c>
      <c r="W257" s="69">
        <f t="shared" ref="W257:AH257" si="1280">W253/W249-1</f>
        <v>-2.1828937955101768E-3</v>
      </c>
      <c r="X257" s="69">
        <f t="shared" si="1280"/>
        <v>-0.14387294314947774</v>
      </c>
      <c r="Y257" s="69">
        <f t="shared" si="1280"/>
        <v>-2.4257078590406045E-2</v>
      </c>
      <c r="Z257" s="69">
        <f t="shared" si="1280"/>
        <v>9.0340091495323183E-2</v>
      </c>
      <c r="AA257" s="69">
        <f t="shared" si="1280"/>
        <v>-1.5735384484401482E-2</v>
      </c>
      <c r="AB257" s="69">
        <f t="shared" si="1280"/>
        <v>-9.5905572011557361E-2</v>
      </c>
      <c r="AC257" s="69">
        <f t="shared" si="1280"/>
        <v>-0.18464037739501016</v>
      </c>
      <c r="AD257" s="69">
        <f t="shared" si="1280"/>
        <v>-0.33513553529756823</v>
      </c>
      <c r="AE257" s="69">
        <f t="shared" si="1280"/>
        <v>-0.42778190303787367</v>
      </c>
      <c r="AF257" s="69">
        <f t="shared" si="1280"/>
        <v>-0.46366268098025543</v>
      </c>
      <c r="AG257" s="69">
        <f t="shared" si="1280"/>
        <v>-0.48631362797958488</v>
      </c>
      <c r="AH257" s="651">
        <f t="shared" si="1280"/>
        <v>-0.5246072685909855</v>
      </c>
    </row>
    <row r="258" spans="1:34" s="247" customFormat="1" ht="32.1" hidden="1" customHeight="1" outlineLevel="1" x14ac:dyDescent="0.35">
      <c r="A258" s="999" t="s">
        <v>57</v>
      </c>
      <c r="B258" s="1005" t="s">
        <v>80</v>
      </c>
      <c r="C258" s="259" t="s">
        <v>36</v>
      </c>
      <c r="D258" s="477">
        <v>580.05999999999995</v>
      </c>
      <c r="E258" s="478">
        <v>2028.38</v>
      </c>
      <c r="F258" s="479">
        <v>1280.99</v>
      </c>
      <c r="G258" s="488">
        <f>F258+E258+D258</f>
        <v>3889.43</v>
      </c>
      <c r="H258" s="481">
        <v>2385.7199000000001</v>
      </c>
      <c r="I258" s="478">
        <v>-763.6499</v>
      </c>
      <c r="J258" s="482">
        <v>2835.6903000000002</v>
      </c>
      <c r="K258" s="483">
        <f>J258+I258+H258</f>
        <v>4457.7602999999999</v>
      </c>
      <c r="L258" s="483">
        <f>K258+G258</f>
        <v>8347.1903000000002</v>
      </c>
      <c r="M258" s="481">
        <v>1120.0895</v>
      </c>
      <c r="N258" s="478">
        <v>2505.9196999999999</v>
      </c>
      <c r="O258" s="482">
        <v>1046.6199999999999</v>
      </c>
      <c r="P258" s="483">
        <f>O258+N258+M258</f>
        <v>4672.6291999999994</v>
      </c>
      <c r="Q258" s="481">
        <v>2014.65</v>
      </c>
      <c r="R258" s="478">
        <v>510.69</v>
      </c>
      <c r="S258" s="482">
        <v>985.32</v>
      </c>
      <c r="T258" s="483">
        <f>S258+R258+Q258</f>
        <v>3510.66</v>
      </c>
      <c r="U258" s="484">
        <f>T258+P258</f>
        <v>8183.2891999999993</v>
      </c>
      <c r="V258" s="656">
        <f>U258+L258</f>
        <v>16530.479500000001</v>
      </c>
      <c r="W258" s="403">
        <f>D258</f>
        <v>580.05999999999995</v>
      </c>
      <c r="X258" s="403">
        <f>D258+E258</f>
        <v>2608.44</v>
      </c>
      <c r="Y258" s="403">
        <f>D258+E258+F258</f>
        <v>3889.4300000000003</v>
      </c>
      <c r="Z258" s="403">
        <f>D258+E258+F258+H258</f>
        <v>6275.1499000000003</v>
      </c>
      <c r="AA258" s="403">
        <f>D258+E258+F258+H258+I258</f>
        <v>5511.5</v>
      </c>
      <c r="AB258" s="403">
        <f t="shared" ref="AB258:AB263" si="1281">D258+E258+F258+H258+I258+J258</f>
        <v>8347.1903000000002</v>
      </c>
      <c r="AC258" s="403">
        <f>D258+E258+F258+H258+I258+J258+M258</f>
        <v>9467.2798000000003</v>
      </c>
      <c r="AD258" s="403">
        <f t="shared" ref="AD258:AD263" si="1282">D258+E258+F258+H258+I258+J258+M258+N258</f>
        <v>11973.199500000001</v>
      </c>
      <c r="AE258" s="403">
        <f t="shared" ref="AE258:AE263" si="1283">D258+E258+F258+H258+I258+J258+M258+N258+O258</f>
        <v>13019.819500000001</v>
      </c>
      <c r="AF258" s="403">
        <f t="shared" ref="AF258:AF263" si="1284">D258+E258+F258+H258+I258+J258+M258+N258+O258+Q258</f>
        <v>15034.469500000001</v>
      </c>
      <c r="AG258" s="403">
        <f>D258+E258+F258+H258+I258+J258+M258+N258+O258+Q258+R258</f>
        <v>15545.159500000002</v>
      </c>
      <c r="AH258" s="1031">
        <f>D258+E258+F258+H258+I258+J258+M258+N258+O258+Q258+R258+S258</f>
        <v>16530.479500000001</v>
      </c>
    </row>
    <row r="259" spans="1:34" ht="32.1" hidden="1" customHeight="1" outlineLevel="1" x14ac:dyDescent="0.35">
      <c r="A259" s="1000" t="str">
        <f t="shared" ref="A259:A266" si="1285">A258</f>
        <v>SPAIN</v>
      </c>
      <c r="B259" s="988" t="str">
        <f t="shared" ref="B259:B266" si="1286">B258</f>
        <v>DOUGLAS ES</v>
      </c>
      <c r="C259" s="275" t="s">
        <v>37</v>
      </c>
      <c r="D259" s="324">
        <f>D258/$B$2</f>
        <v>134.89767441860465</v>
      </c>
      <c r="E259" s="325">
        <f t="shared" ref="E259:F259" si="1287">E258/$B$2</f>
        <v>471.7162790697675</v>
      </c>
      <c r="F259" s="326">
        <f t="shared" si="1287"/>
        <v>297.90465116279069</v>
      </c>
      <c r="G259" s="333">
        <f t="shared" ref="G259:G263" si="1288">F259+E259+D259</f>
        <v>904.51860465116283</v>
      </c>
      <c r="H259" s="327">
        <f>H258/$B$2</f>
        <v>554.81858139534893</v>
      </c>
      <c r="I259" s="325">
        <f t="shared" ref="I259:J259" si="1289">I258/$B$2</f>
        <v>-177.59300000000002</v>
      </c>
      <c r="J259" s="328">
        <f t="shared" si="1289"/>
        <v>659.46286046511636</v>
      </c>
      <c r="K259" s="329">
        <f t="shared" ref="K259:K263" si="1290">J259+I259+H259</f>
        <v>1036.6884418604652</v>
      </c>
      <c r="L259" s="329">
        <f t="shared" ref="L259:L263" si="1291">K259+G259</f>
        <v>1941.2070465116281</v>
      </c>
      <c r="M259" s="327">
        <f>M258/$B$2</f>
        <v>260.48593023255813</v>
      </c>
      <c r="N259" s="325">
        <f t="shared" ref="N259:O259" si="1292">N258/$B$2</f>
        <v>582.77202325581391</v>
      </c>
      <c r="O259" s="328">
        <f t="shared" si="1292"/>
        <v>243.39999999999998</v>
      </c>
      <c r="P259" s="329">
        <f t="shared" ref="P259:P263" si="1293">O259+N259+M259</f>
        <v>1086.657953488372</v>
      </c>
      <c r="Q259" s="327">
        <f>Q258/$B$2</f>
        <v>468.52325581395354</v>
      </c>
      <c r="R259" s="325">
        <f t="shared" ref="R259:S259" si="1294">R258/$B$2</f>
        <v>118.76511627906977</v>
      </c>
      <c r="S259" s="328">
        <f t="shared" si="1294"/>
        <v>229.14418604651163</v>
      </c>
      <c r="T259" s="329">
        <f t="shared" ref="T259:T262" si="1295">S259+R259+Q259</f>
        <v>816.43255813953488</v>
      </c>
      <c r="U259" s="329">
        <f t="shared" ref="U259:U263" si="1296">T259+P259</f>
        <v>1903.0905116279068</v>
      </c>
      <c r="V259" s="645">
        <f t="shared" ref="V259:V263" si="1297">U259+L259</f>
        <v>3844.2975581395349</v>
      </c>
      <c r="W259" s="329">
        <f t="shared" ref="W259:W263" si="1298">D259</f>
        <v>134.89767441860465</v>
      </c>
      <c r="X259" s="329">
        <f t="shared" ref="X259:X263" si="1299">D259+E259</f>
        <v>606.61395348837209</v>
      </c>
      <c r="Y259" s="329">
        <f>D259+E259+F259</f>
        <v>904.51860465116283</v>
      </c>
      <c r="Z259" s="329">
        <f t="shared" ref="Z259:Z263" si="1300">D259+E259+F259+H259</f>
        <v>1459.3371860465118</v>
      </c>
      <c r="AA259" s="329">
        <f t="shared" ref="AA259:AA263" si="1301">D259+E259+F259+H259+I259</f>
        <v>1281.7441860465117</v>
      </c>
      <c r="AB259" s="329">
        <f t="shared" si="1281"/>
        <v>1941.2070465116281</v>
      </c>
      <c r="AC259" s="329">
        <f t="shared" ref="AC259:AC263" si="1302">D259+E259+F259+H259+I259+J259+M259</f>
        <v>2201.6929767441861</v>
      </c>
      <c r="AD259" s="329">
        <f t="shared" si="1282"/>
        <v>2784.4650000000001</v>
      </c>
      <c r="AE259" s="329">
        <f t="shared" si="1283"/>
        <v>3027.8650000000002</v>
      </c>
      <c r="AF259" s="329">
        <f t="shared" si="1284"/>
        <v>3496.3882558139539</v>
      </c>
      <c r="AG259" s="329">
        <f t="shared" ref="AG259:AG263" si="1303">D259+E259+F259+H259+I259+J259+M259+N259+O259+Q259+R259</f>
        <v>3615.1533720930238</v>
      </c>
      <c r="AH259" s="1032">
        <f t="shared" ref="AH259:AH263" si="1304">D259+E259+F259+H259+I259+J259+M259+N259+O259+Q259+R259+S259</f>
        <v>3844.2975581395353</v>
      </c>
    </row>
    <row r="260" spans="1:34" ht="32.1" hidden="1" customHeight="1" outlineLevel="1" x14ac:dyDescent="0.35">
      <c r="A260" s="1000" t="str">
        <f t="shared" si="1285"/>
        <v>SPAIN</v>
      </c>
      <c r="B260" s="988" t="str">
        <f t="shared" si="1286"/>
        <v>DOUGLAS ES</v>
      </c>
      <c r="C260" s="322" t="s">
        <v>38</v>
      </c>
      <c r="D260" s="336">
        <v>0</v>
      </c>
      <c r="E260" s="337">
        <v>1144.4823944029308</v>
      </c>
      <c r="F260" s="338">
        <v>347.03849066666669</v>
      </c>
      <c r="G260" s="339">
        <f t="shared" si="1288"/>
        <v>1491.5208850695976</v>
      </c>
      <c r="H260" s="340">
        <v>624.50049602930392</v>
      </c>
      <c r="I260" s="337">
        <v>0</v>
      </c>
      <c r="J260" s="341">
        <v>327.48813173626371</v>
      </c>
      <c r="K260" s="342">
        <f t="shared" si="1290"/>
        <v>951.98862776556757</v>
      </c>
      <c r="L260" s="342">
        <f t="shared" si="1291"/>
        <v>2443.509512835165</v>
      </c>
      <c r="M260" s="340">
        <v>122.61744202197804</v>
      </c>
      <c r="N260" s="337">
        <v>394.24319714285713</v>
      </c>
      <c r="O260" s="341">
        <v>1155.6055726153847</v>
      </c>
      <c r="P260" s="342">
        <f t="shared" si="1293"/>
        <v>1672.46621178022</v>
      </c>
      <c r="Q260" s="340">
        <v>261.46552476190476</v>
      </c>
      <c r="R260" s="337">
        <v>486.3615940952381</v>
      </c>
      <c r="S260" s="341">
        <v>7276.089366021979</v>
      </c>
      <c r="T260" s="342">
        <f t="shared" si="1295"/>
        <v>8023.9164848791215</v>
      </c>
      <c r="U260" s="342">
        <f t="shared" si="1296"/>
        <v>9696.3826966593406</v>
      </c>
      <c r="V260" s="646">
        <f t="shared" si="1297"/>
        <v>12139.892209494505</v>
      </c>
      <c r="W260" s="342">
        <f t="shared" si="1298"/>
        <v>0</v>
      </c>
      <c r="X260" s="342">
        <f t="shared" si="1299"/>
        <v>1144.4823944029308</v>
      </c>
      <c r="Y260" s="342">
        <f t="shared" ref="Y260:Y263" si="1305">D260+E260+F260</f>
        <v>1491.5208850695976</v>
      </c>
      <c r="Z260" s="342">
        <f t="shared" si="1300"/>
        <v>2116.0213810989017</v>
      </c>
      <c r="AA260" s="342">
        <f t="shared" si="1301"/>
        <v>2116.0213810989017</v>
      </c>
      <c r="AB260" s="342">
        <f t="shared" si="1281"/>
        <v>2443.5095128351654</v>
      </c>
      <c r="AC260" s="342">
        <f t="shared" si="1302"/>
        <v>2566.1269548571436</v>
      </c>
      <c r="AD260" s="342">
        <f t="shared" si="1282"/>
        <v>2960.3701520000009</v>
      </c>
      <c r="AE260" s="342">
        <f t="shared" si="1283"/>
        <v>4115.9757246153858</v>
      </c>
      <c r="AF260" s="342">
        <f t="shared" si="1284"/>
        <v>4377.4412493772907</v>
      </c>
      <c r="AG260" s="342">
        <f t="shared" si="1303"/>
        <v>4863.8028434725284</v>
      </c>
      <c r="AH260" s="1033">
        <f t="shared" si="1304"/>
        <v>12139.892209494508</v>
      </c>
    </row>
    <row r="261" spans="1:34" ht="32.1" hidden="1" customHeight="1" outlineLevel="1" x14ac:dyDescent="0.35">
      <c r="A261" s="1000" t="str">
        <f t="shared" si="1285"/>
        <v>SPAIN</v>
      </c>
      <c r="B261" s="988" t="str">
        <f t="shared" si="1286"/>
        <v>DOUGLAS ES</v>
      </c>
      <c r="C261" s="268" t="s">
        <v>39</v>
      </c>
      <c r="D261" s="331">
        <f>D260/$B$2</f>
        <v>0</v>
      </c>
      <c r="E261" s="332">
        <f t="shared" ref="E261:F261" si="1306">E260/$B$2</f>
        <v>266.15869637277461</v>
      </c>
      <c r="F261" s="333">
        <f t="shared" si="1306"/>
        <v>80.70662573643412</v>
      </c>
      <c r="G261" s="333">
        <f t="shared" si="1288"/>
        <v>346.86532210920871</v>
      </c>
      <c r="H261" s="332">
        <f>H260/$B$2</f>
        <v>145.23267349518696</v>
      </c>
      <c r="I261" s="332">
        <f t="shared" ref="I261:J261" si="1307">I260/$B$2</f>
        <v>0</v>
      </c>
      <c r="J261" s="334">
        <f t="shared" si="1307"/>
        <v>76.160030636340394</v>
      </c>
      <c r="K261" s="335">
        <f t="shared" si="1290"/>
        <v>221.39270413152735</v>
      </c>
      <c r="L261" s="335">
        <f t="shared" si="1291"/>
        <v>568.25802624073606</v>
      </c>
      <c r="M261" s="332">
        <f>M260/$B$2</f>
        <v>28.515684191157685</v>
      </c>
      <c r="N261" s="332">
        <f t="shared" ref="N261:O261" si="1308">N260/$B$2</f>
        <v>91.684464451827239</v>
      </c>
      <c r="O261" s="334">
        <f t="shared" si="1308"/>
        <v>268.74548200357788</v>
      </c>
      <c r="P261" s="335">
        <f t="shared" si="1293"/>
        <v>388.94563064656279</v>
      </c>
      <c r="Q261" s="332">
        <f>Q260/$B$2</f>
        <v>60.805935991140643</v>
      </c>
      <c r="R261" s="332">
        <f t="shared" ref="R261:S261" si="1309">R260/$B$2</f>
        <v>113.10734746400887</v>
      </c>
      <c r="S261" s="334">
        <f t="shared" si="1309"/>
        <v>1692.113806051623</v>
      </c>
      <c r="T261" s="335">
        <f t="shared" si="1295"/>
        <v>1866.0270895067724</v>
      </c>
      <c r="U261" s="335">
        <f t="shared" si="1296"/>
        <v>2254.9727201533351</v>
      </c>
      <c r="V261" s="647">
        <f t="shared" si="1297"/>
        <v>2823.230746394071</v>
      </c>
      <c r="W261" s="335">
        <f t="shared" si="1298"/>
        <v>0</v>
      </c>
      <c r="X261" s="335">
        <f t="shared" si="1299"/>
        <v>266.15869637277461</v>
      </c>
      <c r="Y261" s="335">
        <f t="shared" si="1305"/>
        <v>346.86532210920871</v>
      </c>
      <c r="Z261" s="335">
        <f t="shared" si="1300"/>
        <v>492.09799560439569</v>
      </c>
      <c r="AA261" s="335">
        <f t="shared" si="1301"/>
        <v>492.09799560439569</v>
      </c>
      <c r="AB261" s="335">
        <f t="shared" si="1281"/>
        <v>568.25802624073606</v>
      </c>
      <c r="AC261" s="335">
        <f t="shared" si="1302"/>
        <v>596.77371043189373</v>
      </c>
      <c r="AD261" s="335">
        <f t="shared" si="1282"/>
        <v>688.45817488372097</v>
      </c>
      <c r="AE261" s="335">
        <f t="shared" si="1283"/>
        <v>957.20365688729885</v>
      </c>
      <c r="AF261" s="335">
        <f t="shared" si="1284"/>
        <v>1018.0095928784394</v>
      </c>
      <c r="AG261" s="335">
        <f t="shared" si="1303"/>
        <v>1131.1169403424483</v>
      </c>
      <c r="AH261" s="1034">
        <f t="shared" si="1304"/>
        <v>2823.2307463940715</v>
      </c>
    </row>
    <row r="262" spans="1:34" ht="32.1" hidden="1" customHeight="1" outlineLevel="1" x14ac:dyDescent="0.35">
      <c r="A262" s="1000" t="str">
        <f t="shared" si="1285"/>
        <v>SPAIN</v>
      </c>
      <c r="B262" s="988" t="str">
        <f t="shared" si="1286"/>
        <v>DOUGLAS ES</v>
      </c>
      <c r="C262" s="323" t="s">
        <v>40</v>
      </c>
      <c r="D262" s="357">
        <f>'JANUARY ''25 PLN'!I33</f>
        <v>824.42010000000005</v>
      </c>
      <c r="E262" s="358">
        <f>'FEBRUARY ''25 PLN'!P34</f>
        <v>181.75</v>
      </c>
      <c r="F262" s="359">
        <f>'MARCH ''25 PLN'!Q34</f>
        <v>0</v>
      </c>
      <c r="G262" s="360">
        <f t="shared" si="1288"/>
        <v>1006.1701</v>
      </c>
      <c r="H262" s="361">
        <f>'APRIL ''25 PLN'!P34</f>
        <v>0</v>
      </c>
      <c r="I262" s="358">
        <f>'MAY ''25 PLN'!P34</f>
        <v>0</v>
      </c>
      <c r="J262" s="362">
        <f>'JUNE ''25 PLN'!Q34</f>
        <v>0</v>
      </c>
      <c r="K262" s="363">
        <f t="shared" si="1290"/>
        <v>0</v>
      </c>
      <c r="L262" s="363">
        <f t="shared" si="1291"/>
        <v>1006.1701</v>
      </c>
      <c r="M262" s="361">
        <f>'JULY ''25 PLN'!P33</f>
        <v>0</v>
      </c>
      <c r="N262" s="358">
        <f>'AUGUST ''25 PLN'!P33</f>
        <v>0</v>
      </c>
      <c r="O262" s="362">
        <f>'SEPTEMBER ''25 PLN'!P33</f>
        <v>0</v>
      </c>
      <c r="P262" s="363">
        <f t="shared" si="1293"/>
        <v>0</v>
      </c>
      <c r="Q262" s="361">
        <f>'OCTOBER ''25 PLN'!P33</f>
        <v>0</v>
      </c>
      <c r="R262" s="358">
        <f>'NOVEMBER ''25 PLN'!P33</f>
        <v>0</v>
      </c>
      <c r="S262" s="362">
        <f>'DECEMBER ''25 PLN'!P33</f>
        <v>0</v>
      </c>
      <c r="T262" s="363">
        <f t="shared" si="1295"/>
        <v>0</v>
      </c>
      <c r="U262" s="363">
        <f t="shared" si="1296"/>
        <v>0</v>
      </c>
      <c r="V262" s="648">
        <f t="shared" si="1297"/>
        <v>1006.1701</v>
      </c>
      <c r="W262" s="363">
        <f t="shared" si="1298"/>
        <v>824.42010000000005</v>
      </c>
      <c r="X262" s="363">
        <f t="shared" si="1299"/>
        <v>1006.1701</v>
      </c>
      <c r="Y262" s="363">
        <f t="shared" si="1305"/>
        <v>1006.1701</v>
      </c>
      <c r="Z262" s="363">
        <f t="shared" si="1300"/>
        <v>1006.1701</v>
      </c>
      <c r="AA262" s="363">
        <f t="shared" si="1301"/>
        <v>1006.1701</v>
      </c>
      <c r="AB262" s="363">
        <f t="shared" si="1281"/>
        <v>1006.1701</v>
      </c>
      <c r="AC262" s="363">
        <f t="shared" si="1302"/>
        <v>1006.1701</v>
      </c>
      <c r="AD262" s="363">
        <f t="shared" si="1282"/>
        <v>1006.1701</v>
      </c>
      <c r="AE262" s="363">
        <f t="shared" si="1283"/>
        <v>1006.1701</v>
      </c>
      <c r="AF262" s="363">
        <f t="shared" si="1284"/>
        <v>1006.1701</v>
      </c>
      <c r="AG262" s="363">
        <f t="shared" si="1303"/>
        <v>1006.1701</v>
      </c>
      <c r="AH262" s="1035">
        <f t="shared" si="1304"/>
        <v>1006.1701</v>
      </c>
    </row>
    <row r="263" spans="1:34" ht="32.1" hidden="1" customHeight="1" outlineLevel="1" x14ac:dyDescent="0.35">
      <c r="A263" s="1000" t="str">
        <f t="shared" si="1285"/>
        <v>SPAIN</v>
      </c>
      <c r="B263" s="988" t="str">
        <f t="shared" si="1286"/>
        <v>DOUGLAS ES</v>
      </c>
      <c r="C263" s="268" t="s">
        <v>41</v>
      </c>
      <c r="D263" s="331">
        <f>D262/$B$2</f>
        <v>191.7256046511628</v>
      </c>
      <c r="E263" s="817">
        <f t="shared" ref="E263:F263" si="1310">E262/$B$2</f>
        <v>42.267441860465119</v>
      </c>
      <c r="F263" s="818">
        <f t="shared" si="1310"/>
        <v>0</v>
      </c>
      <c r="G263" s="333">
        <f t="shared" si="1288"/>
        <v>233.99304651162791</v>
      </c>
      <c r="H263" s="332">
        <f>H262/$B$2</f>
        <v>0</v>
      </c>
      <c r="I263" s="817">
        <f t="shared" ref="I263:J263" si="1311">I262/$B$2</f>
        <v>0</v>
      </c>
      <c r="J263" s="817">
        <f t="shared" si="1311"/>
        <v>0</v>
      </c>
      <c r="K263" s="335">
        <f t="shared" si="1290"/>
        <v>0</v>
      </c>
      <c r="L263" s="335">
        <f t="shared" si="1291"/>
        <v>233.99304651162791</v>
      </c>
      <c r="M263" s="817">
        <f>M262/$B$2</f>
        <v>0</v>
      </c>
      <c r="N263" s="817">
        <f t="shared" ref="N263:O263" si="1312">N262/$B$2</f>
        <v>0</v>
      </c>
      <c r="O263" s="817">
        <f t="shared" si="1312"/>
        <v>0</v>
      </c>
      <c r="P263" s="335">
        <f t="shared" si="1293"/>
        <v>0</v>
      </c>
      <c r="Q263" s="817">
        <f>Q262/$B$2</f>
        <v>0</v>
      </c>
      <c r="R263" s="817">
        <f t="shared" ref="R263:S263" si="1313">R262/$B$2</f>
        <v>0</v>
      </c>
      <c r="S263" s="817">
        <f t="shared" si="1313"/>
        <v>0</v>
      </c>
      <c r="T263" s="335">
        <f>S263+R263+Q263</f>
        <v>0</v>
      </c>
      <c r="U263" s="335">
        <f t="shared" si="1296"/>
        <v>0</v>
      </c>
      <c r="V263" s="822">
        <f t="shared" si="1297"/>
        <v>233.99304651162791</v>
      </c>
      <c r="W263" s="335">
        <f t="shared" si="1298"/>
        <v>191.7256046511628</v>
      </c>
      <c r="X263" s="335">
        <f t="shared" si="1299"/>
        <v>233.99304651162791</v>
      </c>
      <c r="Y263" s="335">
        <f t="shared" si="1305"/>
        <v>233.99304651162791</v>
      </c>
      <c r="Z263" s="335">
        <f t="shared" si="1300"/>
        <v>233.99304651162791</v>
      </c>
      <c r="AA263" s="335">
        <f t="shared" si="1301"/>
        <v>233.99304651162791</v>
      </c>
      <c r="AB263" s="335">
        <f t="shared" si="1281"/>
        <v>233.99304651162791</v>
      </c>
      <c r="AC263" s="335">
        <f t="shared" si="1302"/>
        <v>233.99304651162791</v>
      </c>
      <c r="AD263" s="335">
        <f t="shared" si="1282"/>
        <v>233.99304651162791</v>
      </c>
      <c r="AE263" s="335">
        <f t="shared" si="1283"/>
        <v>233.99304651162791</v>
      </c>
      <c r="AF263" s="335">
        <f t="shared" si="1284"/>
        <v>233.99304651162791</v>
      </c>
      <c r="AG263" s="335">
        <f t="shared" si="1303"/>
        <v>233.99304651162791</v>
      </c>
      <c r="AH263" s="1034">
        <f t="shared" si="1304"/>
        <v>233.99304651162791</v>
      </c>
    </row>
    <row r="264" spans="1:34" ht="32.1" hidden="1" customHeight="1" outlineLevel="1" x14ac:dyDescent="0.35">
      <c r="A264" s="1000" t="str">
        <f t="shared" si="1285"/>
        <v>SPAIN</v>
      </c>
      <c r="B264" s="988" t="str">
        <f t="shared" si="1286"/>
        <v>DOUGLAS ES</v>
      </c>
      <c r="C264" s="321" t="s">
        <v>42</v>
      </c>
      <c r="D264" s="417">
        <f>D262-D260</f>
        <v>824.42010000000005</v>
      </c>
      <c r="E264" s="418">
        <f t="shared" ref="E264:G264" si="1314">E262-E260</f>
        <v>-962.73239440293082</v>
      </c>
      <c r="F264" s="419">
        <f t="shared" si="1314"/>
        <v>-347.03849066666669</v>
      </c>
      <c r="G264" s="420">
        <f t="shared" si="1314"/>
        <v>-485.35078506959758</v>
      </c>
      <c r="H264" s="421">
        <f>H262-H260</f>
        <v>-624.50049602930392</v>
      </c>
      <c r="I264" s="418">
        <f t="shared" ref="I264:V264" si="1315">I262-I260</f>
        <v>0</v>
      </c>
      <c r="J264" s="422">
        <f t="shared" si="1315"/>
        <v>-327.48813173626371</v>
      </c>
      <c r="K264" s="423">
        <f t="shared" si="1315"/>
        <v>-951.98862776556757</v>
      </c>
      <c r="L264" s="423">
        <f t="shared" si="1315"/>
        <v>-1437.3394128351649</v>
      </c>
      <c r="M264" s="421">
        <f t="shared" si="1315"/>
        <v>-122.61744202197804</v>
      </c>
      <c r="N264" s="418">
        <f t="shared" si="1315"/>
        <v>-394.24319714285713</v>
      </c>
      <c r="O264" s="422">
        <f t="shared" si="1315"/>
        <v>-1155.6055726153847</v>
      </c>
      <c r="P264" s="423">
        <f t="shared" si="1315"/>
        <v>-1672.46621178022</v>
      </c>
      <c r="Q264" s="421">
        <f t="shared" si="1315"/>
        <v>-261.46552476190476</v>
      </c>
      <c r="R264" s="418">
        <f t="shared" si="1315"/>
        <v>-486.3615940952381</v>
      </c>
      <c r="S264" s="422">
        <f t="shared" si="1315"/>
        <v>-7276.089366021979</v>
      </c>
      <c r="T264" s="423">
        <f t="shared" si="1315"/>
        <v>-8023.9164848791215</v>
      </c>
      <c r="U264" s="423">
        <f t="shared" si="1315"/>
        <v>-9696.3826966593406</v>
      </c>
      <c r="V264" s="649">
        <f t="shared" si="1315"/>
        <v>-11133.722109494505</v>
      </c>
      <c r="W264" s="423">
        <f t="shared" ref="W264:AH264" si="1316">W262-W260</f>
        <v>824.42010000000005</v>
      </c>
      <c r="X264" s="423">
        <f t="shared" si="1316"/>
        <v>-138.31229440293077</v>
      </c>
      <c r="Y264" s="423">
        <f t="shared" si="1316"/>
        <v>-485.35078506959758</v>
      </c>
      <c r="Z264" s="423">
        <f t="shared" si="1316"/>
        <v>-1109.8512810989016</v>
      </c>
      <c r="AA264" s="423">
        <f t="shared" si="1316"/>
        <v>-1109.8512810989016</v>
      </c>
      <c r="AB264" s="423">
        <f t="shared" si="1316"/>
        <v>-1437.3394128351654</v>
      </c>
      <c r="AC264" s="423">
        <f t="shared" si="1316"/>
        <v>-1559.9568548571435</v>
      </c>
      <c r="AD264" s="423">
        <f t="shared" si="1316"/>
        <v>-1954.2000520000008</v>
      </c>
      <c r="AE264" s="423">
        <f t="shared" si="1316"/>
        <v>-3109.8056246153856</v>
      </c>
      <c r="AF264" s="423">
        <f t="shared" si="1316"/>
        <v>-3371.2711493772904</v>
      </c>
      <c r="AG264" s="423">
        <f t="shared" si="1316"/>
        <v>-3857.6327434725281</v>
      </c>
      <c r="AH264" s="512">
        <f t="shared" si="1316"/>
        <v>-11133.722109494509</v>
      </c>
    </row>
    <row r="265" spans="1:34" ht="32.1" hidden="1" customHeight="1" outlineLevel="1" x14ac:dyDescent="0.35">
      <c r="A265" s="1000" t="str">
        <f t="shared" si="1285"/>
        <v>SPAIN</v>
      </c>
      <c r="B265" s="988" t="str">
        <f t="shared" si="1286"/>
        <v>DOUGLAS ES</v>
      </c>
      <c r="C265" s="321" t="s">
        <v>43</v>
      </c>
      <c r="D265" s="574" t="e">
        <f>D262/D260-1</f>
        <v>#DIV/0!</v>
      </c>
      <c r="E265" s="575">
        <f t="shared" ref="E265:F265" si="1317">E262/E260-1</f>
        <v>-0.84119458640093991</v>
      </c>
      <c r="F265" s="576">
        <f t="shared" si="1317"/>
        <v>-1</v>
      </c>
      <c r="G265" s="577">
        <f>G262/G260-1</f>
        <v>-0.32540663019073313</v>
      </c>
      <c r="H265" s="578">
        <f>H262/H260-1</f>
        <v>-1</v>
      </c>
      <c r="I265" s="575" t="e">
        <f t="shared" ref="I265:V265" si="1318">I262/I260-1</f>
        <v>#DIV/0!</v>
      </c>
      <c r="J265" s="579">
        <f t="shared" si="1318"/>
        <v>-1</v>
      </c>
      <c r="K265" s="580">
        <f t="shared" si="1318"/>
        <v>-1</v>
      </c>
      <c r="L265" s="580">
        <f t="shared" si="1318"/>
        <v>-0.58822746761785383</v>
      </c>
      <c r="M265" s="578">
        <f t="shared" si="1318"/>
        <v>-1</v>
      </c>
      <c r="N265" s="575">
        <f t="shared" si="1318"/>
        <v>-1</v>
      </c>
      <c r="O265" s="579">
        <f t="shared" si="1318"/>
        <v>-1</v>
      </c>
      <c r="P265" s="580">
        <f t="shared" si="1318"/>
        <v>-1</v>
      </c>
      <c r="Q265" s="578">
        <f t="shared" si="1318"/>
        <v>-1</v>
      </c>
      <c r="R265" s="575">
        <f t="shared" si="1318"/>
        <v>-1</v>
      </c>
      <c r="S265" s="579">
        <f t="shared" si="1318"/>
        <v>-1</v>
      </c>
      <c r="T265" s="580">
        <f t="shared" si="1318"/>
        <v>-1</v>
      </c>
      <c r="U265" s="580">
        <f t="shared" si="1318"/>
        <v>-1</v>
      </c>
      <c r="V265" s="655">
        <f t="shared" si="1318"/>
        <v>-0.91711869573165705</v>
      </c>
      <c r="W265" s="430" t="e">
        <f t="shared" ref="W265:AH265" si="1319">W262/W260-1</f>
        <v>#DIV/0!</v>
      </c>
      <c r="X265" s="430">
        <f t="shared" si="1319"/>
        <v>-0.12085139542499246</v>
      </c>
      <c r="Y265" s="430">
        <f t="shared" si="1319"/>
        <v>-0.32540663019073313</v>
      </c>
      <c r="Z265" s="430">
        <f t="shared" si="1319"/>
        <v>-0.52449908635730735</v>
      </c>
      <c r="AA265" s="430">
        <f t="shared" si="1319"/>
        <v>-0.52449908635730735</v>
      </c>
      <c r="AB265" s="430">
        <f t="shared" si="1319"/>
        <v>-0.58822746761785394</v>
      </c>
      <c r="AC265" s="430">
        <f t="shared" si="1319"/>
        <v>-0.60790322626262516</v>
      </c>
      <c r="AD265" s="430">
        <f t="shared" si="1319"/>
        <v>-0.66012017135078871</v>
      </c>
      <c r="AE265" s="430">
        <f t="shared" si="1319"/>
        <v>-0.75554518118689318</v>
      </c>
      <c r="AF265" s="430">
        <f t="shared" si="1319"/>
        <v>-0.77014652106567238</v>
      </c>
      <c r="AG265" s="430">
        <f t="shared" si="1319"/>
        <v>-0.79313098569562057</v>
      </c>
      <c r="AH265" s="1036">
        <f t="shared" si="1319"/>
        <v>-0.91711869573165705</v>
      </c>
    </row>
    <row r="266" spans="1:34" ht="32.1" hidden="1" customHeight="1" outlineLevel="1" thickBot="1" x14ac:dyDescent="0.35">
      <c r="A266" s="1001" t="str">
        <f t="shared" si="1285"/>
        <v>SPAIN</v>
      </c>
      <c r="B266" s="1006" t="str">
        <f t="shared" si="1286"/>
        <v>DOUGLAS ES</v>
      </c>
      <c r="C266" s="261" t="s">
        <v>44</v>
      </c>
      <c r="D266" s="70">
        <f>D262/D258-1</f>
        <v>0.42126693790297587</v>
      </c>
      <c r="E266" s="80">
        <f t="shared" ref="E266:G266" si="1320">E262/E258-1</f>
        <v>-0.91039647403346513</v>
      </c>
      <c r="F266" s="79">
        <f t="shared" si="1320"/>
        <v>-1</v>
      </c>
      <c r="G266" s="79">
        <f t="shared" si="1320"/>
        <v>-0.74130654106128657</v>
      </c>
      <c r="H266" s="80">
        <f>H262/H258-1</f>
        <v>-1</v>
      </c>
      <c r="I266" s="80">
        <f t="shared" ref="I266:V266" si="1321">I262/I258-1</f>
        <v>-1</v>
      </c>
      <c r="J266" s="82">
        <f t="shared" si="1321"/>
        <v>-1</v>
      </c>
      <c r="K266" s="69">
        <f t="shared" si="1321"/>
        <v>-1</v>
      </c>
      <c r="L266" s="69">
        <f t="shared" si="1321"/>
        <v>-0.87946002620786068</v>
      </c>
      <c r="M266" s="80">
        <f t="shared" si="1321"/>
        <v>-1</v>
      </c>
      <c r="N266" s="80">
        <f t="shared" si="1321"/>
        <v>-1</v>
      </c>
      <c r="O266" s="82">
        <f t="shared" si="1321"/>
        <v>-1</v>
      </c>
      <c r="P266" s="69">
        <f t="shared" si="1321"/>
        <v>-1</v>
      </c>
      <c r="Q266" s="80">
        <f t="shared" si="1321"/>
        <v>-1</v>
      </c>
      <c r="R266" s="80">
        <f t="shared" si="1321"/>
        <v>-1</v>
      </c>
      <c r="S266" s="82">
        <f t="shared" si="1321"/>
        <v>-1</v>
      </c>
      <c r="T266" s="69">
        <f t="shared" si="1321"/>
        <v>-1</v>
      </c>
      <c r="U266" s="69">
        <f t="shared" si="1321"/>
        <v>-1</v>
      </c>
      <c r="V266" s="651">
        <f t="shared" si="1321"/>
        <v>-0.93913243109493583</v>
      </c>
      <c r="W266" s="69">
        <f t="shared" ref="W266:AH266" si="1322">W262/W258-1</f>
        <v>0.42126693790297587</v>
      </c>
      <c r="X266" s="69">
        <f t="shared" si="1322"/>
        <v>-0.61426365950529815</v>
      </c>
      <c r="Y266" s="69">
        <f t="shared" si="1322"/>
        <v>-0.74130654106128668</v>
      </c>
      <c r="Z266" s="69">
        <f t="shared" si="1322"/>
        <v>-0.83965799765197646</v>
      </c>
      <c r="AA266" s="69">
        <f t="shared" si="1322"/>
        <v>-0.81744169463848315</v>
      </c>
      <c r="AB266" s="69">
        <f t="shared" si="1322"/>
        <v>-0.87946002620786068</v>
      </c>
      <c r="AC266" s="69">
        <f t="shared" si="1322"/>
        <v>-0.89372130947265338</v>
      </c>
      <c r="AD266" s="69">
        <f t="shared" si="1322"/>
        <v>-0.91596480957324733</v>
      </c>
      <c r="AE266" s="69">
        <f t="shared" si="1322"/>
        <v>-0.92272011912300322</v>
      </c>
      <c r="AF266" s="69">
        <f t="shared" si="1322"/>
        <v>-0.9330757829532994</v>
      </c>
      <c r="AG266" s="69">
        <f t="shared" si="1322"/>
        <v>-0.93527437914033629</v>
      </c>
      <c r="AH266" s="651">
        <f t="shared" si="1322"/>
        <v>-0.93913243109493583</v>
      </c>
    </row>
    <row r="267" spans="1:34" s="247" customFormat="1" ht="32.1" hidden="1" customHeight="1" outlineLevel="1" x14ac:dyDescent="0.35">
      <c r="A267" s="999" t="s">
        <v>81</v>
      </c>
      <c r="B267" s="1005" t="s">
        <v>82</v>
      </c>
      <c r="C267" s="259" t="s">
        <v>36</v>
      </c>
      <c r="D267" s="477">
        <v>822.32069999999999</v>
      </c>
      <c r="E267" s="478"/>
      <c r="F267" s="479"/>
      <c r="G267" s="488">
        <f>F267+E267+D267</f>
        <v>822.32069999999999</v>
      </c>
      <c r="H267" s="481">
        <v>1018.1107</v>
      </c>
      <c r="I267" s="478">
        <v>691.59</v>
      </c>
      <c r="J267" s="482"/>
      <c r="K267" s="483">
        <f>J267+I267+H267</f>
        <v>1709.7006999999999</v>
      </c>
      <c r="L267" s="483">
        <f>K267+G267</f>
        <v>2532.0213999999996</v>
      </c>
      <c r="M267" s="481">
        <v>1162.0898</v>
      </c>
      <c r="N267" s="478"/>
      <c r="O267" s="482">
        <v>1442.0800999999999</v>
      </c>
      <c r="P267" s="483">
        <f>O267+N267+M267</f>
        <v>2604.1698999999999</v>
      </c>
      <c r="Q267" s="481"/>
      <c r="R267" s="478">
        <v>1880.1596</v>
      </c>
      <c r="S267" s="482"/>
      <c r="T267" s="483">
        <f>S267+R267+Q267</f>
        <v>1880.1596</v>
      </c>
      <c r="U267" s="484">
        <f>T267+P267</f>
        <v>4484.3294999999998</v>
      </c>
      <c r="V267" s="656">
        <f>U267+L267</f>
        <v>7016.3508999999995</v>
      </c>
      <c r="W267" s="403">
        <f>D267</f>
        <v>822.32069999999999</v>
      </c>
      <c r="X267" s="403">
        <f>D267+E267</f>
        <v>822.32069999999999</v>
      </c>
      <c r="Y267" s="403">
        <f>D267+E267+F267</f>
        <v>822.32069999999999</v>
      </c>
      <c r="Z267" s="403">
        <f>D267+E267+F267+H267</f>
        <v>1840.4313999999999</v>
      </c>
      <c r="AA267" s="403">
        <f>D267+E267+F267+H267+I267</f>
        <v>2532.0214000000001</v>
      </c>
      <c r="AB267" s="403">
        <f t="shared" ref="AB267:AB272" si="1323">D267+E267+F267+H267+I267+J267</f>
        <v>2532.0214000000001</v>
      </c>
      <c r="AC267" s="403">
        <f>D267+E267+F267+H267+I267+J267+M267</f>
        <v>3694.1112000000003</v>
      </c>
      <c r="AD267" s="403">
        <f t="shared" ref="AD267:AD272" si="1324">D267+E267+F267+H267+I267+J267+M267+N267</f>
        <v>3694.1112000000003</v>
      </c>
      <c r="AE267" s="403">
        <f t="shared" ref="AE267:AE272" si="1325">D267+E267+F267+H267+I267+J267+M267+N267+O267</f>
        <v>5136.1913000000004</v>
      </c>
      <c r="AF267" s="403">
        <f t="shared" ref="AF267:AF272" si="1326">D267+E267+F267+H267+I267+J267+M267+N267+O267+Q267</f>
        <v>5136.1913000000004</v>
      </c>
      <c r="AG267" s="403">
        <f>D267+E267+F267+H267+I267+J267+M267+N267+O267+Q267+R267</f>
        <v>7016.3509000000004</v>
      </c>
      <c r="AH267" s="1031">
        <f>D267+E267+F267+H267+I267+J267+M267+N267+O267+Q267+R267+S267</f>
        <v>7016.3509000000004</v>
      </c>
    </row>
    <row r="268" spans="1:34" ht="32.1" hidden="1" customHeight="1" outlineLevel="1" x14ac:dyDescent="0.35">
      <c r="A268" s="1000" t="str">
        <f t="shared" ref="A268:A275" si="1327">A267</f>
        <v>PORTUGAL</v>
      </c>
      <c r="B268" s="988" t="str">
        <f t="shared" ref="B268:B275" si="1328">B267</f>
        <v>DOUGLAS PT</v>
      </c>
      <c r="C268" s="275" t="s">
        <v>37</v>
      </c>
      <c r="D268" s="324">
        <f>D267/$B$2</f>
        <v>191.23737209302325</v>
      </c>
      <c r="E268" s="325">
        <f t="shared" ref="E268:F268" si="1329">E267/$B$2</f>
        <v>0</v>
      </c>
      <c r="F268" s="326">
        <f t="shared" si="1329"/>
        <v>0</v>
      </c>
      <c r="G268" s="333">
        <f t="shared" ref="G268:G272" si="1330">F268+E268+D268</f>
        <v>191.23737209302325</v>
      </c>
      <c r="H268" s="327">
        <f>H267/$B$2</f>
        <v>236.76993023255812</v>
      </c>
      <c r="I268" s="325">
        <f t="shared" ref="I268:J268" si="1331">I267/$B$2</f>
        <v>160.83488372093024</v>
      </c>
      <c r="J268" s="328">
        <f t="shared" si="1331"/>
        <v>0</v>
      </c>
      <c r="K268" s="329">
        <f t="shared" ref="K268:K272" si="1332">J268+I268+H268</f>
        <v>397.60481395348836</v>
      </c>
      <c r="L268" s="329">
        <f t="shared" ref="L268:L272" si="1333">K268+G268</f>
        <v>588.84218604651164</v>
      </c>
      <c r="M268" s="327">
        <f>M267/$B$2</f>
        <v>270.2534418604651</v>
      </c>
      <c r="N268" s="325">
        <f t="shared" ref="N268:O268" si="1334">N267/$B$2</f>
        <v>0</v>
      </c>
      <c r="O268" s="328">
        <f t="shared" si="1334"/>
        <v>335.36746511627905</v>
      </c>
      <c r="P268" s="329">
        <f t="shared" ref="P268:P272" si="1335">O268+N268+M268</f>
        <v>605.62090697674421</v>
      </c>
      <c r="Q268" s="327">
        <f>Q267/$B$2</f>
        <v>0</v>
      </c>
      <c r="R268" s="325">
        <f t="shared" ref="R268:S268" si="1336">R267/$B$2</f>
        <v>437.24641860465118</v>
      </c>
      <c r="S268" s="328">
        <f t="shared" si="1336"/>
        <v>0</v>
      </c>
      <c r="T268" s="329">
        <f t="shared" ref="T268:T271" si="1337">S268+R268+Q268</f>
        <v>437.24641860465118</v>
      </c>
      <c r="U268" s="329">
        <f t="shared" ref="U268:U272" si="1338">T268+P268</f>
        <v>1042.8673255813953</v>
      </c>
      <c r="V268" s="645">
        <f t="shared" ref="V268:V272" si="1339">U268+L268</f>
        <v>1631.709511627907</v>
      </c>
      <c r="W268" s="329">
        <f t="shared" ref="W268:W272" si="1340">D268</f>
        <v>191.23737209302325</v>
      </c>
      <c r="X268" s="329">
        <f t="shared" ref="X268:X272" si="1341">D268+E268</f>
        <v>191.23737209302325</v>
      </c>
      <c r="Y268" s="329">
        <f>D268+E268+F268</f>
        <v>191.23737209302325</v>
      </c>
      <c r="Z268" s="329">
        <f t="shared" ref="Z268:Z272" si="1342">D268+E268+F268+H268</f>
        <v>428.00730232558135</v>
      </c>
      <c r="AA268" s="329">
        <f t="shared" ref="AA268:AA272" si="1343">D268+E268+F268+H268+I268</f>
        <v>588.84218604651164</v>
      </c>
      <c r="AB268" s="329">
        <f t="shared" si="1323"/>
        <v>588.84218604651164</v>
      </c>
      <c r="AC268" s="329">
        <f t="shared" ref="AC268:AC272" si="1344">D268+E268+F268+H268+I268+J268+M268</f>
        <v>859.09562790697669</v>
      </c>
      <c r="AD268" s="329">
        <f t="shared" si="1324"/>
        <v>859.09562790697669</v>
      </c>
      <c r="AE268" s="329">
        <f t="shared" si="1325"/>
        <v>1194.4630930232556</v>
      </c>
      <c r="AF268" s="329">
        <f t="shared" si="1326"/>
        <v>1194.4630930232556</v>
      </c>
      <c r="AG268" s="329">
        <f t="shared" ref="AG268:AG272" si="1345">D268+E268+F268+H268+I268+J268+M268+N268+O268+Q268+R268</f>
        <v>1631.7095116279067</v>
      </c>
      <c r="AH268" s="1032">
        <f t="shared" ref="AH268:AH272" si="1346">D268+E268+F268+H268+I268+J268+M268+N268+O268+Q268+R268+S268</f>
        <v>1631.7095116279067</v>
      </c>
    </row>
    <row r="269" spans="1:34" ht="32.1" hidden="1" customHeight="1" outlineLevel="1" x14ac:dyDescent="0.35">
      <c r="A269" s="1000" t="str">
        <f t="shared" si="1327"/>
        <v>PORTUGAL</v>
      </c>
      <c r="B269" s="988" t="str">
        <f t="shared" si="1328"/>
        <v>DOUGLAS PT</v>
      </c>
      <c r="C269" s="322" t="s">
        <v>38</v>
      </c>
      <c r="D269" s="336">
        <v>943.22123477857224</v>
      </c>
      <c r="E269" s="337">
        <v>0</v>
      </c>
      <c r="F269" s="338">
        <v>0</v>
      </c>
      <c r="G269" s="339">
        <f t="shared" si="1330"/>
        <v>943.22123477857224</v>
      </c>
      <c r="H269" s="340">
        <v>1172.3443530555555</v>
      </c>
      <c r="I269" s="337">
        <v>795.32849999999996</v>
      </c>
      <c r="J269" s="341">
        <v>0</v>
      </c>
      <c r="K269" s="342">
        <f t="shared" si="1332"/>
        <v>1967.6728530555556</v>
      </c>
      <c r="L269" s="342">
        <f t="shared" si="1333"/>
        <v>2910.8940878341277</v>
      </c>
      <c r="M269" s="340">
        <v>1337.3337921658715</v>
      </c>
      <c r="N269" s="337">
        <v>0</v>
      </c>
      <c r="O269" s="341">
        <v>925.7795104613233</v>
      </c>
      <c r="P269" s="342">
        <f t="shared" si="1335"/>
        <v>2263.1133026271946</v>
      </c>
      <c r="Q269" s="340">
        <v>30</v>
      </c>
      <c r="R269" s="337">
        <v>0</v>
      </c>
      <c r="S269" s="341">
        <v>0</v>
      </c>
      <c r="T269" s="342">
        <f t="shared" si="1337"/>
        <v>30</v>
      </c>
      <c r="U269" s="342">
        <f t="shared" si="1338"/>
        <v>2293.1133026271946</v>
      </c>
      <c r="V269" s="646">
        <f t="shared" si="1339"/>
        <v>5204.0073904613218</v>
      </c>
      <c r="W269" s="342">
        <f t="shared" si="1340"/>
        <v>943.22123477857224</v>
      </c>
      <c r="X269" s="342">
        <f t="shared" si="1341"/>
        <v>943.22123477857224</v>
      </c>
      <c r="Y269" s="342">
        <f t="shared" ref="Y269:Y272" si="1347">D269+E269+F269</f>
        <v>943.22123477857224</v>
      </c>
      <c r="Z269" s="342">
        <f t="shared" si="1342"/>
        <v>2115.5655878341277</v>
      </c>
      <c r="AA269" s="342">
        <f t="shared" si="1343"/>
        <v>2910.8940878341277</v>
      </c>
      <c r="AB269" s="342">
        <f t="shared" si="1323"/>
        <v>2910.8940878341277</v>
      </c>
      <c r="AC269" s="342">
        <f t="shared" si="1344"/>
        <v>4248.2278799999995</v>
      </c>
      <c r="AD269" s="342">
        <f t="shared" si="1324"/>
        <v>4248.2278799999995</v>
      </c>
      <c r="AE269" s="342">
        <f t="shared" si="1325"/>
        <v>5174.0073904613228</v>
      </c>
      <c r="AF269" s="342">
        <f t="shared" si="1326"/>
        <v>5204.0073904613228</v>
      </c>
      <c r="AG269" s="342">
        <f t="shared" si="1345"/>
        <v>5204.0073904613228</v>
      </c>
      <c r="AH269" s="1033">
        <f t="shared" si="1346"/>
        <v>5204.0073904613228</v>
      </c>
    </row>
    <row r="270" spans="1:34" ht="32.1" hidden="1" customHeight="1" outlineLevel="1" x14ac:dyDescent="0.35">
      <c r="A270" s="1000" t="str">
        <f t="shared" si="1327"/>
        <v>PORTUGAL</v>
      </c>
      <c r="B270" s="988" t="str">
        <f t="shared" si="1328"/>
        <v>DOUGLAS PT</v>
      </c>
      <c r="C270" s="268" t="s">
        <v>39</v>
      </c>
      <c r="D270" s="331">
        <f>D269/$B$2</f>
        <v>219.35377552990053</v>
      </c>
      <c r="E270" s="332">
        <f t="shared" ref="E270:F270" si="1348">E269/$B$2</f>
        <v>0</v>
      </c>
      <c r="F270" s="333">
        <f t="shared" si="1348"/>
        <v>0</v>
      </c>
      <c r="G270" s="333">
        <f t="shared" si="1330"/>
        <v>219.35377552990053</v>
      </c>
      <c r="H270" s="332">
        <f>H269/$B$2</f>
        <v>272.63822164082688</v>
      </c>
      <c r="I270" s="332">
        <f t="shared" ref="I270:J270" si="1349">I269/$B$2</f>
        <v>184.96011627906978</v>
      </c>
      <c r="J270" s="334">
        <f t="shared" si="1349"/>
        <v>0</v>
      </c>
      <c r="K270" s="335">
        <f t="shared" si="1332"/>
        <v>457.59833791989666</v>
      </c>
      <c r="L270" s="335">
        <f t="shared" si="1333"/>
        <v>676.95211344979725</v>
      </c>
      <c r="M270" s="332">
        <f>M269/$B$2</f>
        <v>311.00785864322592</v>
      </c>
      <c r="N270" s="332">
        <f t="shared" ref="N270:O270" si="1350">N269/$B$2</f>
        <v>0</v>
      </c>
      <c r="O270" s="334">
        <f t="shared" si="1350"/>
        <v>215.29756057240078</v>
      </c>
      <c r="P270" s="335">
        <f t="shared" si="1335"/>
        <v>526.30541921562667</v>
      </c>
      <c r="Q270" s="332">
        <f>Q269/$B$2</f>
        <v>6.9767441860465116</v>
      </c>
      <c r="R270" s="332">
        <f t="shared" ref="R270:S270" si="1351">R269/$B$2</f>
        <v>0</v>
      </c>
      <c r="S270" s="334">
        <f t="shared" si="1351"/>
        <v>0</v>
      </c>
      <c r="T270" s="335">
        <f t="shared" si="1337"/>
        <v>6.9767441860465116</v>
      </c>
      <c r="U270" s="335">
        <f t="shared" si="1338"/>
        <v>533.28216340167319</v>
      </c>
      <c r="V270" s="647">
        <f t="shared" si="1339"/>
        <v>1210.2342768514704</v>
      </c>
      <c r="W270" s="335">
        <f t="shared" si="1340"/>
        <v>219.35377552990053</v>
      </c>
      <c r="X270" s="335">
        <f t="shared" si="1341"/>
        <v>219.35377552990053</v>
      </c>
      <c r="Y270" s="335">
        <f t="shared" si="1347"/>
        <v>219.35377552990053</v>
      </c>
      <c r="Z270" s="335">
        <f t="shared" si="1342"/>
        <v>491.99199717072742</v>
      </c>
      <c r="AA270" s="335">
        <f t="shared" si="1343"/>
        <v>676.95211344979725</v>
      </c>
      <c r="AB270" s="335">
        <f t="shared" si="1323"/>
        <v>676.95211344979725</v>
      </c>
      <c r="AC270" s="335">
        <f t="shared" si="1344"/>
        <v>987.95997209302323</v>
      </c>
      <c r="AD270" s="335">
        <f t="shared" si="1324"/>
        <v>987.95997209302323</v>
      </c>
      <c r="AE270" s="335">
        <f t="shared" si="1325"/>
        <v>1203.2575326654239</v>
      </c>
      <c r="AF270" s="335">
        <f t="shared" si="1326"/>
        <v>1210.2342768514704</v>
      </c>
      <c r="AG270" s="335">
        <f t="shared" si="1345"/>
        <v>1210.2342768514704</v>
      </c>
      <c r="AH270" s="1034">
        <f t="shared" si="1346"/>
        <v>1210.2342768514704</v>
      </c>
    </row>
    <row r="271" spans="1:34" ht="32.1" hidden="1" customHeight="1" outlineLevel="1" x14ac:dyDescent="0.35">
      <c r="A271" s="1000" t="str">
        <f t="shared" si="1327"/>
        <v>PORTUGAL</v>
      </c>
      <c r="B271" s="988" t="str">
        <f t="shared" si="1328"/>
        <v>DOUGLAS PT</v>
      </c>
      <c r="C271" s="323" t="s">
        <v>40</v>
      </c>
      <c r="D271" s="357">
        <f>'JANUARY ''25 PLN'!I34</f>
        <v>0</v>
      </c>
      <c r="E271" s="358">
        <f>'FEBRUARY ''25 PLN'!P35</f>
        <v>711.55</v>
      </c>
      <c r="F271" s="359">
        <f>'MARCH ''25 PLN'!Q35</f>
        <v>0</v>
      </c>
      <c r="G271" s="360">
        <f t="shared" si="1330"/>
        <v>711.55</v>
      </c>
      <c r="H271" s="361">
        <f>'APRIL ''25 PLN'!P35</f>
        <v>0</v>
      </c>
      <c r="I271" s="358">
        <f>'MAY ''25 PLN'!P35</f>
        <v>0</v>
      </c>
      <c r="J271" s="362">
        <f>'JUNE ''25 PLN'!Q35</f>
        <v>0</v>
      </c>
      <c r="K271" s="363">
        <f t="shared" si="1332"/>
        <v>0</v>
      </c>
      <c r="L271" s="363">
        <f t="shared" si="1333"/>
        <v>711.55</v>
      </c>
      <c r="M271" s="361">
        <f>'JULY ''25 PLN'!P34</f>
        <v>0</v>
      </c>
      <c r="N271" s="358">
        <f>'AUGUST ''25 PLN'!P34</f>
        <v>0</v>
      </c>
      <c r="O271" s="362">
        <f>'SEPTEMBER ''25 PLN'!P34</f>
        <v>0</v>
      </c>
      <c r="P271" s="363">
        <f t="shared" si="1335"/>
        <v>0</v>
      </c>
      <c r="Q271" s="361">
        <f>'OCTOBER ''25 PLN'!P34</f>
        <v>0</v>
      </c>
      <c r="R271" s="358">
        <f>'NOVEMBER ''25 PLN'!P34</f>
        <v>0</v>
      </c>
      <c r="S271" s="362">
        <f>'DECEMBER ''25 PLN'!P34</f>
        <v>0</v>
      </c>
      <c r="T271" s="363">
        <f t="shared" si="1337"/>
        <v>0</v>
      </c>
      <c r="U271" s="363">
        <f t="shared" si="1338"/>
        <v>0</v>
      </c>
      <c r="V271" s="648">
        <f t="shared" si="1339"/>
        <v>711.55</v>
      </c>
      <c r="W271" s="363">
        <f t="shared" si="1340"/>
        <v>0</v>
      </c>
      <c r="X271" s="363">
        <f t="shared" si="1341"/>
        <v>711.55</v>
      </c>
      <c r="Y271" s="363">
        <f t="shared" si="1347"/>
        <v>711.55</v>
      </c>
      <c r="Z271" s="363">
        <f t="shared" si="1342"/>
        <v>711.55</v>
      </c>
      <c r="AA271" s="363">
        <f t="shared" si="1343"/>
        <v>711.55</v>
      </c>
      <c r="AB271" s="363">
        <f t="shared" si="1323"/>
        <v>711.55</v>
      </c>
      <c r="AC271" s="363">
        <f t="shared" si="1344"/>
        <v>711.55</v>
      </c>
      <c r="AD271" s="363">
        <f t="shared" si="1324"/>
        <v>711.55</v>
      </c>
      <c r="AE271" s="363">
        <f t="shared" si="1325"/>
        <v>711.55</v>
      </c>
      <c r="AF271" s="363">
        <f t="shared" si="1326"/>
        <v>711.55</v>
      </c>
      <c r="AG271" s="363">
        <f t="shared" si="1345"/>
        <v>711.55</v>
      </c>
      <c r="AH271" s="1035">
        <f t="shared" si="1346"/>
        <v>711.55</v>
      </c>
    </row>
    <row r="272" spans="1:34" ht="32.1" hidden="1" customHeight="1" outlineLevel="1" x14ac:dyDescent="0.35">
      <c r="A272" s="1000" t="str">
        <f t="shared" si="1327"/>
        <v>PORTUGAL</v>
      </c>
      <c r="B272" s="988" t="str">
        <f t="shared" si="1328"/>
        <v>DOUGLAS PT</v>
      </c>
      <c r="C272" s="268" t="s">
        <v>41</v>
      </c>
      <c r="D272" s="331">
        <f>D271/$B$2</f>
        <v>0</v>
      </c>
      <c r="E272" s="817">
        <f t="shared" ref="E272:F272" si="1352">E271/$B$2</f>
        <v>165.47674418604652</v>
      </c>
      <c r="F272" s="818">
        <f t="shared" si="1352"/>
        <v>0</v>
      </c>
      <c r="G272" s="333">
        <f t="shared" si="1330"/>
        <v>165.47674418604652</v>
      </c>
      <c r="H272" s="332">
        <f>H271/$B$2</f>
        <v>0</v>
      </c>
      <c r="I272" s="817">
        <f t="shared" ref="I272:J272" si="1353">I271/$B$2</f>
        <v>0</v>
      </c>
      <c r="J272" s="817">
        <f t="shared" si="1353"/>
        <v>0</v>
      </c>
      <c r="K272" s="335">
        <f t="shared" si="1332"/>
        <v>0</v>
      </c>
      <c r="L272" s="335">
        <f t="shared" si="1333"/>
        <v>165.47674418604652</v>
      </c>
      <c r="M272" s="817">
        <f>M271/$B$2</f>
        <v>0</v>
      </c>
      <c r="N272" s="817">
        <f t="shared" ref="N272:O272" si="1354">N271/$B$2</f>
        <v>0</v>
      </c>
      <c r="O272" s="817">
        <f t="shared" si="1354"/>
        <v>0</v>
      </c>
      <c r="P272" s="335">
        <f t="shared" si="1335"/>
        <v>0</v>
      </c>
      <c r="Q272" s="817">
        <f>Q271/$B$2</f>
        <v>0</v>
      </c>
      <c r="R272" s="817">
        <f t="shared" ref="R272:S272" si="1355">R271/$B$2</f>
        <v>0</v>
      </c>
      <c r="S272" s="817">
        <f t="shared" si="1355"/>
        <v>0</v>
      </c>
      <c r="T272" s="335">
        <f>S272+R272+Q272</f>
        <v>0</v>
      </c>
      <c r="U272" s="335">
        <f t="shared" si="1338"/>
        <v>0</v>
      </c>
      <c r="V272" s="822">
        <f t="shared" si="1339"/>
        <v>165.47674418604652</v>
      </c>
      <c r="W272" s="335">
        <f t="shared" si="1340"/>
        <v>0</v>
      </c>
      <c r="X272" s="335">
        <f t="shared" si="1341"/>
        <v>165.47674418604652</v>
      </c>
      <c r="Y272" s="335">
        <f t="shared" si="1347"/>
        <v>165.47674418604652</v>
      </c>
      <c r="Z272" s="335">
        <f t="shared" si="1342"/>
        <v>165.47674418604652</v>
      </c>
      <c r="AA272" s="335">
        <f t="shared" si="1343"/>
        <v>165.47674418604652</v>
      </c>
      <c r="AB272" s="335">
        <f t="shared" si="1323"/>
        <v>165.47674418604652</v>
      </c>
      <c r="AC272" s="335">
        <f t="shared" si="1344"/>
        <v>165.47674418604652</v>
      </c>
      <c r="AD272" s="335">
        <f t="shared" si="1324"/>
        <v>165.47674418604652</v>
      </c>
      <c r="AE272" s="335">
        <f t="shared" si="1325"/>
        <v>165.47674418604652</v>
      </c>
      <c r="AF272" s="335">
        <f t="shared" si="1326"/>
        <v>165.47674418604652</v>
      </c>
      <c r="AG272" s="335">
        <f t="shared" si="1345"/>
        <v>165.47674418604652</v>
      </c>
      <c r="AH272" s="1034">
        <f t="shared" si="1346"/>
        <v>165.47674418604652</v>
      </c>
    </row>
    <row r="273" spans="1:34" ht="32.1" hidden="1" customHeight="1" outlineLevel="1" x14ac:dyDescent="0.35">
      <c r="A273" s="1000" t="str">
        <f t="shared" si="1327"/>
        <v>PORTUGAL</v>
      </c>
      <c r="B273" s="988" t="str">
        <f t="shared" si="1328"/>
        <v>DOUGLAS PT</v>
      </c>
      <c r="C273" s="321" t="s">
        <v>42</v>
      </c>
      <c r="D273" s="417">
        <f>D271-D269</f>
        <v>-943.22123477857224</v>
      </c>
      <c r="E273" s="418">
        <f t="shared" ref="E273:G273" si="1356">E271-E269</f>
        <v>711.55</v>
      </c>
      <c r="F273" s="419">
        <f t="shared" si="1356"/>
        <v>0</v>
      </c>
      <c r="G273" s="420">
        <f t="shared" si="1356"/>
        <v>-231.67123477857228</v>
      </c>
      <c r="H273" s="421">
        <f>H271-H269</f>
        <v>-1172.3443530555555</v>
      </c>
      <c r="I273" s="418">
        <f t="shared" ref="I273:V273" si="1357">I271-I269</f>
        <v>-795.32849999999996</v>
      </c>
      <c r="J273" s="422">
        <f t="shared" si="1357"/>
        <v>0</v>
      </c>
      <c r="K273" s="423">
        <f t="shared" si="1357"/>
        <v>-1967.6728530555556</v>
      </c>
      <c r="L273" s="423">
        <f t="shared" si="1357"/>
        <v>-2199.344087834128</v>
      </c>
      <c r="M273" s="421">
        <f t="shared" si="1357"/>
        <v>-1337.3337921658715</v>
      </c>
      <c r="N273" s="418">
        <f t="shared" si="1357"/>
        <v>0</v>
      </c>
      <c r="O273" s="422">
        <f t="shared" si="1357"/>
        <v>-925.7795104613233</v>
      </c>
      <c r="P273" s="423">
        <f t="shared" si="1357"/>
        <v>-2263.1133026271946</v>
      </c>
      <c r="Q273" s="421">
        <f t="shared" si="1357"/>
        <v>-30</v>
      </c>
      <c r="R273" s="418">
        <f t="shared" si="1357"/>
        <v>0</v>
      </c>
      <c r="S273" s="422">
        <f t="shared" si="1357"/>
        <v>0</v>
      </c>
      <c r="T273" s="423">
        <f t="shared" si="1357"/>
        <v>-30</v>
      </c>
      <c r="U273" s="423">
        <f t="shared" si="1357"/>
        <v>-2293.1133026271946</v>
      </c>
      <c r="V273" s="649">
        <f t="shared" si="1357"/>
        <v>-4492.4573904613217</v>
      </c>
      <c r="W273" s="423">
        <f t="shared" ref="W273:AH273" si="1358">W271-W269</f>
        <v>-943.22123477857224</v>
      </c>
      <c r="X273" s="423">
        <f t="shared" si="1358"/>
        <v>-231.67123477857228</v>
      </c>
      <c r="Y273" s="423">
        <f t="shared" si="1358"/>
        <v>-231.67123477857228</v>
      </c>
      <c r="Z273" s="423">
        <f t="shared" si="1358"/>
        <v>-1404.0155878341277</v>
      </c>
      <c r="AA273" s="423">
        <f t="shared" si="1358"/>
        <v>-2199.344087834128</v>
      </c>
      <c r="AB273" s="423">
        <f t="shared" si="1358"/>
        <v>-2199.344087834128</v>
      </c>
      <c r="AC273" s="423">
        <f t="shared" si="1358"/>
        <v>-3536.6778799999993</v>
      </c>
      <c r="AD273" s="423">
        <f t="shared" si="1358"/>
        <v>-3536.6778799999993</v>
      </c>
      <c r="AE273" s="423">
        <f t="shared" si="1358"/>
        <v>-4462.4573904613226</v>
      </c>
      <c r="AF273" s="423">
        <f t="shared" si="1358"/>
        <v>-4492.4573904613226</v>
      </c>
      <c r="AG273" s="423">
        <f t="shared" si="1358"/>
        <v>-4492.4573904613226</v>
      </c>
      <c r="AH273" s="512">
        <f t="shared" si="1358"/>
        <v>-4492.4573904613226</v>
      </c>
    </row>
    <row r="274" spans="1:34" ht="32.1" hidden="1" customHeight="1" outlineLevel="1" x14ac:dyDescent="0.35">
      <c r="A274" s="1000" t="str">
        <f t="shared" si="1327"/>
        <v>PORTUGAL</v>
      </c>
      <c r="B274" s="988" t="str">
        <f t="shared" si="1328"/>
        <v>DOUGLAS PT</v>
      </c>
      <c r="C274" s="321" t="s">
        <v>43</v>
      </c>
      <c r="D274" s="574">
        <f>D271/D269-1</f>
        <v>-1</v>
      </c>
      <c r="E274" s="575" t="e">
        <f t="shared" ref="E274:F274" si="1359">E271/E269-1</f>
        <v>#DIV/0!</v>
      </c>
      <c r="F274" s="576" t="e">
        <f t="shared" si="1359"/>
        <v>#DIV/0!</v>
      </c>
      <c r="G274" s="577">
        <f>G271/G269-1</f>
        <v>-0.2456170686540563</v>
      </c>
      <c r="H274" s="578">
        <f>H271/H269-1</f>
        <v>-1</v>
      </c>
      <c r="I274" s="575">
        <f t="shared" ref="I274:V274" si="1360">I271/I269-1</f>
        <v>-1</v>
      </c>
      <c r="J274" s="579" t="e">
        <f t="shared" si="1360"/>
        <v>#DIV/0!</v>
      </c>
      <c r="K274" s="580">
        <f t="shared" si="1360"/>
        <v>-1</v>
      </c>
      <c r="L274" s="580">
        <f t="shared" si="1360"/>
        <v>-0.75555620420067093</v>
      </c>
      <c r="M274" s="578">
        <f t="shared" si="1360"/>
        <v>-1</v>
      </c>
      <c r="N274" s="575" t="e">
        <f t="shared" si="1360"/>
        <v>#DIV/0!</v>
      </c>
      <c r="O274" s="579">
        <f t="shared" si="1360"/>
        <v>-1</v>
      </c>
      <c r="P274" s="580">
        <f t="shared" si="1360"/>
        <v>-1</v>
      </c>
      <c r="Q274" s="578">
        <f t="shared" si="1360"/>
        <v>-1</v>
      </c>
      <c r="R274" s="575" t="e">
        <f t="shared" si="1360"/>
        <v>#DIV/0!</v>
      </c>
      <c r="S274" s="579" t="e">
        <f t="shared" si="1360"/>
        <v>#DIV/0!</v>
      </c>
      <c r="T274" s="580">
        <f t="shared" si="1360"/>
        <v>-1</v>
      </c>
      <c r="U274" s="580">
        <f t="shared" si="1360"/>
        <v>-1</v>
      </c>
      <c r="V274" s="655">
        <f t="shared" si="1360"/>
        <v>-0.86326883368685547</v>
      </c>
      <c r="W274" s="430">
        <f t="shared" ref="W274:AH274" si="1361">W271/W269-1</f>
        <v>-1</v>
      </c>
      <c r="X274" s="430">
        <f t="shared" si="1361"/>
        <v>-0.2456170686540563</v>
      </c>
      <c r="Y274" s="430">
        <f t="shared" si="1361"/>
        <v>-0.2456170686540563</v>
      </c>
      <c r="Z274" s="430">
        <f t="shared" si="1361"/>
        <v>-0.66365968321101776</v>
      </c>
      <c r="AA274" s="430">
        <f t="shared" si="1361"/>
        <v>-0.75555620420067093</v>
      </c>
      <c r="AB274" s="430">
        <f t="shared" si="1361"/>
        <v>-0.75555620420067093</v>
      </c>
      <c r="AC274" s="430">
        <f t="shared" si="1361"/>
        <v>-0.8325066309766791</v>
      </c>
      <c r="AD274" s="430">
        <f t="shared" si="1361"/>
        <v>-0.8325066309766791</v>
      </c>
      <c r="AE274" s="430">
        <f t="shared" si="1361"/>
        <v>-0.86247603717926713</v>
      </c>
      <c r="AF274" s="430">
        <f t="shared" si="1361"/>
        <v>-0.86326883368685559</v>
      </c>
      <c r="AG274" s="430">
        <f t="shared" si="1361"/>
        <v>-0.86326883368685559</v>
      </c>
      <c r="AH274" s="1036">
        <f t="shared" si="1361"/>
        <v>-0.86326883368685559</v>
      </c>
    </row>
    <row r="275" spans="1:34" ht="32.1" hidden="1" customHeight="1" outlineLevel="1" thickBot="1" x14ac:dyDescent="0.35">
      <c r="A275" s="1001" t="str">
        <f t="shared" si="1327"/>
        <v>PORTUGAL</v>
      </c>
      <c r="B275" s="1006" t="str">
        <f t="shared" si="1328"/>
        <v>DOUGLAS PT</v>
      </c>
      <c r="C275" s="261" t="s">
        <v>44</v>
      </c>
      <c r="D275" s="70">
        <f>D271/D267-1</f>
        <v>-1</v>
      </c>
      <c r="E275" s="80" t="e">
        <f t="shared" ref="E275:G275" si="1362">E271/E267-1</f>
        <v>#DIV/0!</v>
      </c>
      <c r="F275" s="79" t="e">
        <f t="shared" si="1362"/>
        <v>#DIV/0!</v>
      </c>
      <c r="G275" s="79">
        <f t="shared" si="1362"/>
        <v>-0.13470498796880592</v>
      </c>
      <c r="H275" s="80">
        <f>H271/H267-1</f>
        <v>-1</v>
      </c>
      <c r="I275" s="80">
        <f t="shared" ref="I275:V275" si="1363">I271/I267-1</f>
        <v>-1</v>
      </c>
      <c r="J275" s="82" t="e">
        <f t="shared" si="1363"/>
        <v>#DIV/0!</v>
      </c>
      <c r="K275" s="69">
        <f t="shared" si="1363"/>
        <v>-1</v>
      </c>
      <c r="L275" s="69">
        <f t="shared" si="1363"/>
        <v>-0.71897946834098636</v>
      </c>
      <c r="M275" s="80">
        <f t="shared" si="1363"/>
        <v>-1</v>
      </c>
      <c r="N275" s="80" t="e">
        <f t="shared" si="1363"/>
        <v>#DIV/0!</v>
      </c>
      <c r="O275" s="82">
        <f t="shared" si="1363"/>
        <v>-1</v>
      </c>
      <c r="P275" s="69">
        <f t="shared" si="1363"/>
        <v>-1</v>
      </c>
      <c r="Q275" s="80" t="e">
        <f t="shared" si="1363"/>
        <v>#DIV/0!</v>
      </c>
      <c r="R275" s="80">
        <f t="shared" si="1363"/>
        <v>-1</v>
      </c>
      <c r="S275" s="82" t="e">
        <f t="shared" si="1363"/>
        <v>#DIV/0!</v>
      </c>
      <c r="T275" s="69">
        <f t="shared" si="1363"/>
        <v>-1</v>
      </c>
      <c r="U275" s="69">
        <f t="shared" si="1363"/>
        <v>-1</v>
      </c>
      <c r="V275" s="651">
        <f t="shared" si="1363"/>
        <v>-0.89858688510005957</v>
      </c>
      <c r="W275" s="69">
        <f t="shared" ref="W275:AH275" si="1364">W271/W267-1</f>
        <v>-1</v>
      </c>
      <c r="X275" s="69">
        <f t="shared" si="1364"/>
        <v>-0.13470498796880592</v>
      </c>
      <c r="Y275" s="69">
        <f t="shared" si="1364"/>
        <v>-0.13470498796880592</v>
      </c>
      <c r="Z275" s="69">
        <f t="shared" si="1364"/>
        <v>-0.61337868936598228</v>
      </c>
      <c r="AA275" s="69">
        <f t="shared" si="1364"/>
        <v>-0.71897946834098647</v>
      </c>
      <c r="AB275" s="69">
        <f t="shared" si="1364"/>
        <v>-0.71897946834098647</v>
      </c>
      <c r="AC275" s="69">
        <f t="shared" si="1364"/>
        <v>-0.80738262562318108</v>
      </c>
      <c r="AD275" s="69">
        <f t="shared" si="1364"/>
        <v>-0.80738262562318108</v>
      </c>
      <c r="AE275" s="69">
        <f t="shared" si="1364"/>
        <v>-0.86146349338662676</v>
      </c>
      <c r="AF275" s="69">
        <f t="shared" si="1364"/>
        <v>-0.86146349338662676</v>
      </c>
      <c r="AG275" s="69">
        <f t="shared" si="1364"/>
        <v>-0.89858688510005968</v>
      </c>
      <c r="AH275" s="651">
        <f t="shared" si="1364"/>
        <v>-0.89858688510005968</v>
      </c>
    </row>
    <row r="276" spans="1:34" ht="32.1" hidden="1" customHeight="1" outlineLevel="1" x14ac:dyDescent="0.35">
      <c r="A276" s="999" t="s">
        <v>57</v>
      </c>
      <c r="B276" s="1005" t="s">
        <v>83</v>
      </c>
      <c r="C276" s="259" t="s">
        <v>36</v>
      </c>
      <c r="D276" s="85"/>
      <c r="E276" s="86"/>
      <c r="F276" s="87"/>
      <c r="G276" s="488">
        <f>F276+E276+D276</f>
        <v>0</v>
      </c>
      <c r="H276" s="88"/>
      <c r="I276" s="86"/>
      <c r="J276" s="89"/>
      <c r="K276" s="81">
        <f>J276+I276+H276</f>
        <v>0</v>
      </c>
      <c r="L276" s="81">
        <f>K276+G276</f>
        <v>0</v>
      </c>
      <c r="M276" s="88"/>
      <c r="N276" s="86"/>
      <c r="O276" s="89"/>
      <c r="P276" s="81">
        <f>O276+N276+M276</f>
        <v>0</v>
      </c>
      <c r="Q276" s="88"/>
      <c r="R276" s="86"/>
      <c r="S276" s="89"/>
      <c r="T276" s="81">
        <f>S276+R276+Q276</f>
        <v>0</v>
      </c>
      <c r="U276" s="84">
        <f>T276+P276</f>
        <v>0</v>
      </c>
      <c r="V276" s="659">
        <f>U276+L276</f>
        <v>0</v>
      </c>
      <c r="W276" s="403">
        <f>D276</f>
        <v>0</v>
      </c>
      <c r="X276" s="403">
        <f>D276+E276</f>
        <v>0</v>
      </c>
      <c r="Y276" s="403">
        <f>D276+E276+F276</f>
        <v>0</v>
      </c>
      <c r="Z276" s="403">
        <f>D276+E276+F276+H276</f>
        <v>0</v>
      </c>
      <c r="AA276" s="403">
        <f>D276+E276+F276+H276+I276</f>
        <v>0</v>
      </c>
      <c r="AB276" s="403">
        <f t="shared" ref="AB276:AB281" si="1365">D276+E276+F276+H276+I276+J276</f>
        <v>0</v>
      </c>
      <c r="AC276" s="403">
        <f>D276+E276+F276+H276+I276+J276+M276</f>
        <v>0</v>
      </c>
      <c r="AD276" s="403">
        <f t="shared" ref="AD276:AD281" si="1366">D276+E276+F276+H276+I276+J276+M276+N276</f>
        <v>0</v>
      </c>
      <c r="AE276" s="403">
        <f t="shared" ref="AE276:AE281" si="1367">D276+E276+F276+H276+I276+J276+M276+N276+O276</f>
        <v>0</v>
      </c>
      <c r="AF276" s="403">
        <f t="shared" ref="AF276:AF281" si="1368">D276+E276+F276+H276+I276+J276+M276+N276+O276+Q276</f>
        <v>0</v>
      </c>
      <c r="AG276" s="403">
        <f>D276+E276+F276+H276+I276+J276+M276+N276+O276+Q276+R276</f>
        <v>0</v>
      </c>
      <c r="AH276" s="1031">
        <f>D276+E276+F276+H276+I276+J276+M276+N276+O276+Q276+R276+S276</f>
        <v>0</v>
      </c>
    </row>
    <row r="277" spans="1:34" ht="32.1" hidden="1" customHeight="1" outlineLevel="1" x14ac:dyDescent="0.35">
      <c r="A277" s="1000" t="str">
        <f t="shared" ref="A277:A284" si="1369">A276</f>
        <v>SPAIN</v>
      </c>
      <c r="B277" s="988" t="str">
        <f t="shared" ref="B277:B284" si="1370">B276</f>
        <v xml:space="preserve">ES NEW DISTRIBUTORS </v>
      </c>
      <c r="C277" s="275" t="s">
        <v>37</v>
      </c>
      <c r="D277" s="324">
        <f>D276/$B$2</f>
        <v>0</v>
      </c>
      <c r="E277" s="325">
        <f t="shared" ref="E277:F277" si="1371">E276/$B$2</f>
        <v>0</v>
      </c>
      <c r="F277" s="326">
        <f t="shared" si="1371"/>
        <v>0</v>
      </c>
      <c r="G277" s="333">
        <f t="shared" ref="G277:G281" si="1372">F277+E277+D277</f>
        <v>0</v>
      </c>
      <c r="H277" s="327">
        <f>H276/$B$2</f>
        <v>0</v>
      </c>
      <c r="I277" s="325">
        <f t="shared" ref="I277:J277" si="1373">I276/$B$2</f>
        <v>0</v>
      </c>
      <c r="J277" s="328">
        <f t="shared" si="1373"/>
        <v>0</v>
      </c>
      <c r="K277" s="329">
        <f t="shared" ref="K277:K281" si="1374">J277+I277+H277</f>
        <v>0</v>
      </c>
      <c r="L277" s="329">
        <f t="shared" ref="L277:L281" si="1375">K277+G277</f>
        <v>0</v>
      </c>
      <c r="M277" s="327">
        <f>M276/$B$2</f>
        <v>0</v>
      </c>
      <c r="N277" s="325">
        <f t="shared" ref="N277:O277" si="1376">N276/$B$2</f>
        <v>0</v>
      </c>
      <c r="O277" s="328">
        <f t="shared" si="1376"/>
        <v>0</v>
      </c>
      <c r="P277" s="329">
        <f t="shared" ref="P277:P281" si="1377">O277+N277+M277</f>
        <v>0</v>
      </c>
      <c r="Q277" s="327">
        <f>Q276/$B$2</f>
        <v>0</v>
      </c>
      <c r="R277" s="325">
        <f t="shared" ref="R277:S277" si="1378">R276/$B$2</f>
        <v>0</v>
      </c>
      <c r="S277" s="328">
        <f t="shared" si="1378"/>
        <v>0</v>
      </c>
      <c r="T277" s="329">
        <f t="shared" ref="T277:T280" si="1379">S277+R277+Q277</f>
        <v>0</v>
      </c>
      <c r="U277" s="329">
        <f t="shared" ref="U277:U281" si="1380">T277+P277</f>
        <v>0</v>
      </c>
      <c r="V277" s="645">
        <f t="shared" ref="V277:V281" si="1381">U277+L277</f>
        <v>0</v>
      </c>
      <c r="W277" s="329">
        <f t="shared" ref="W277:W281" si="1382">D277</f>
        <v>0</v>
      </c>
      <c r="X277" s="329">
        <f t="shared" ref="X277:X281" si="1383">D277+E277</f>
        <v>0</v>
      </c>
      <c r="Y277" s="329">
        <f>D277+E277+F277</f>
        <v>0</v>
      </c>
      <c r="Z277" s="329">
        <f t="shared" ref="Z277:Z281" si="1384">D277+E277+F277+H277</f>
        <v>0</v>
      </c>
      <c r="AA277" s="329">
        <f t="shared" ref="AA277:AA281" si="1385">D277+E277+F277+H277+I277</f>
        <v>0</v>
      </c>
      <c r="AB277" s="329">
        <f t="shared" si="1365"/>
        <v>0</v>
      </c>
      <c r="AC277" s="329">
        <f t="shared" ref="AC277:AC281" si="1386">D277+E277+F277+H277+I277+J277+M277</f>
        <v>0</v>
      </c>
      <c r="AD277" s="329">
        <f t="shared" si="1366"/>
        <v>0</v>
      </c>
      <c r="AE277" s="329">
        <f t="shared" si="1367"/>
        <v>0</v>
      </c>
      <c r="AF277" s="329">
        <f t="shared" si="1368"/>
        <v>0</v>
      </c>
      <c r="AG277" s="329">
        <f t="shared" ref="AG277:AG281" si="1387">D277+E277+F277+H277+I277+J277+M277+N277+O277+Q277+R277</f>
        <v>0</v>
      </c>
      <c r="AH277" s="1032">
        <f t="shared" ref="AH277:AH281" si="1388">D277+E277+F277+H277+I277+J277+M277+N277+O277+Q277+R277+S277</f>
        <v>0</v>
      </c>
    </row>
    <row r="278" spans="1:34" ht="32.1" hidden="1" customHeight="1" outlineLevel="1" x14ac:dyDescent="0.35">
      <c r="A278" s="1000" t="str">
        <f t="shared" si="1369"/>
        <v>SPAIN</v>
      </c>
      <c r="B278" s="988" t="str">
        <f t="shared" si="1370"/>
        <v xml:space="preserve">ES NEW DISTRIBUTORS </v>
      </c>
      <c r="C278" s="322" t="s">
        <v>38</v>
      </c>
      <c r="D278" s="336">
        <v>0</v>
      </c>
      <c r="E278" s="337">
        <v>0</v>
      </c>
      <c r="F278" s="338">
        <v>0</v>
      </c>
      <c r="G278" s="339">
        <f t="shared" si="1372"/>
        <v>0</v>
      </c>
      <c r="H278" s="340">
        <v>0</v>
      </c>
      <c r="I278" s="337">
        <v>0</v>
      </c>
      <c r="J278" s="341">
        <v>0</v>
      </c>
      <c r="K278" s="342">
        <f t="shared" si="1374"/>
        <v>0</v>
      </c>
      <c r="L278" s="342">
        <f t="shared" si="1375"/>
        <v>0</v>
      </c>
      <c r="M278" s="340">
        <v>0</v>
      </c>
      <c r="N278" s="337">
        <v>0</v>
      </c>
      <c r="O278" s="341">
        <v>0</v>
      </c>
      <c r="P278" s="342">
        <f t="shared" si="1377"/>
        <v>0</v>
      </c>
      <c r="Q278" s="340">
        <v>0</v>
      </c>
      <c r="R278" s="337">
        <v>0</v>
      </c>
      <c r="S278" s="341">
        <v>0</v>
      </c>
      <c r="T278" s="342">
        <f t="shared" si="1379"/>
        <v>0</v>
      </c>
      <c r="U278" s="342">
        <f t="shared" si="1380"/>
        <v>0</v>
      </c>
      <c r="V278" s="646">
        <f t="shared" si="1381"/>
        <v>0</v>
      </c>
      <c r="W278" s="342">
        <f t="shared" si="1382"/>
        <v>0</v>
      </c>
      <c r="X278" s="342">
        <f t="shared" si="1383"/>
        <v>0</v>
      </c>
      <c r="Y278" s="342">
        <f t="shared" ref="Y278:Y281" si="1389">D278+E278+F278</f>
        <v>0</v>
      </c>
      <c r="Z278" s="342">
        <f t="shared" si="1384"/>
        <v>0</v>
      </c>
      <c r="AA278" s="342">
        <f t="shared" si="1385"/>
        <v>0</v>
      </c>
      <c r="AB278" s="342">
        <f t="shared" si="1365"/>
        <v>0</v>
      </c>
      <c r="AC278" s="342">
        <f t="shared" si="1386"/>
        <v>0</v>
      </c>
      <c r="AD278" s="342">
        <f t="shared" si="1366"/>
        <v>0</v>
      </c>
      <c r="AE278" s="342">
        <f t="shared" si="1367"/>
        <v>0</v>
      </c>
      <c r="AF278" s="342">
        <f t="shared" si="1368"/>
        <v>0</v>
      </c>
      <c r="AG278" s="342">
        <f t="shared" si="1387"/>
        <v>0</v>
      </c>
      <c r="AH278" s="1033">
        <f t="shared" si="1388"/>
        <v>0</v>
      </c>
    </row>
    <row r="279" spans="1:34" ht="32.1" hidden="1" customHeight="1" outlineLevel="1" x14ac:dyDescent="0.35">
      <c r="A279" s="1000" t="str">
        <f t="shared" si="1369"/>
        <v>SPAIN</v>
      </c>
      <c r="B279" s="988" t="str">
        <f t="shared" si="1370"/>
        <v xml:space="preserve">ES NEW DISTRIBUTORS </v>
      </c>
      <c r="C279" s="268" t="s">
        <v>39</v>
      </c>
      <c r="D279" s="331">
        <f>D278/$B$2</f>
        <v>0</v>
      </c>
      <c r="E279" s="332">
        <f t="shared" ref="E279:F279" si="1390">E278/$B$2</f>
        <v>0</v>
      </c>
      <c r="F279" s="333">
        <f t="shared" si="1390"/>
        <v>0</v>
      </c>
      <c r="G279" s="333">
        <f t="shared" si="1372"/>
        <v>0</v>
      </c>
      <c r="H279" s="332">
        <f>H278/$B$2</f>
        <v>0</v>
      </c>
      <c r="I279" s="332">
        <f t="shared" ref="I279:J279" si="1391">I278/$B$2</f>
        <v>0</v>
      </c>
      <c r="J279" s="334">
        <f t="shared" si="1391"/>
        <v>0</v>
      </c>
      <c r="K279" s="335">
        <f t="shared" si="1374"/>
        <v>0</v>
      </c>
      <c r="L279" s="335">
        <f t="shared" si="1375"/>
        <v>0</v>
      </c>
      <c r="M279" s="332">
        <f>M278/$B$2</f>
        <v>0</v>
      </c>
      <c r="N279" s="332">
        <f t="shared" ref="N279:O279" si="1392">N278/$B$2</f>
        <v>0</v>
      </c>
      <c r="O279" s="334">
        <f t="shared" si="1392"/>
        <v>0</v>
      </c>
      <c r="P279" s="335">
        <f t="shared" si="1377"/>
        <v>0</v>
      </c>
      <c r="Q279" s="332">
        <f>Q278/$B$2</f>
        <v>0</v>
      </c>
      <c r="R279" s="332">
        <f t="shared" ref="R279:S279" si="1393">R278/$B$2</f>
        <v>0</v>
      </c>
      <c r="S279" s="334">
        <f t="shared" si="1393"/>
        <v>0</v>
      </c>
      <c r="T279" s="335">
        <f t="shared" si="1379"/>
        <v>0</v>
      </c>
      <c r="U279" s="335">
        <f t="shared" si="1380"/>
        <v>0</v>
      </c>
      <c r="V279" s="647">
        <f t="shared" si="1381"/>
        <v>0</v>
      </c>
      <c r="W279" s="335">
        <f t="shared" si="1382"/>
        <v>0</v>
      </c>
      <c r="X279" s="335">
        <f t="shared" si="1383"/>
        <v>0</v>
      </c>
      <c r="Y279" s="335">
        <f t="shared" si="1389"/>
        <v>0</v>
      </c>
      <c r="Z279" s="335">
        <f t="shared" si="1384"/>
        <v>0</v>
      </c>
      <c r="AA279" s="335">
        <f t="shared" si="1385"/>
        <v>0</v>
      </c>
      <c r="AB279" s="335">
        <f t="shared" si="1365"/>
        <v>0</v>
      </c>
      <c r="AC279" s="335">
        <f t="shared" si="1386"/>
        <v>0</v>
      </c>
      <c r="AD279" s="335">
        <f t="shared" si="1366"/>
        <v>0</v>
      </c>
      <c r="AE279" s="335">
        <f t="shared" si="1367"/>
        <v>0</v>
      </c>
      <c r="AF279" s="335">
        <f t="shared" si="1368"/>
        <v>0</v>
      </c>
      <c r="AG279" s="335">
        <f t="shared" si="1387"/>
        <v>0</v>
      </c>
      <c r="AH279" s="1034">
        <f t="shared" si="1388"/>
        <v>0</v>
      </c>
    </row>
    <row r="280" spans="1:34" ht="32.1" hidden="1" customHeight="1" outlineLevel="1" x14ac:dyDescent="0.35">
      <c r="A280" s="1000" t="str">
        <f t="shared" si="1369"/>
        <v>SPAIN</v>
      </c>
      <c r="B280" s="988" t="str">
        <f t="shared" si="1370"/>
        <v xml:space="preserve">ES NEW DISTRIBUTORS </v>
      </c>
      <c r="C280" s="323" t="s">
        <v>40</v>
      </c>
      <c r="D280" s="357">
        <f>'JANUARY ''25 PLN'!I35</f>
        <v>0</v>
      </c>
      <c r="E280" s="358">
        <f>'FEBRUARY ''25 PLN'!P36</f>
        <v>0</v>
      </c>
      <c r="F280" s="359">
        <f>'MARCH ''25 PLN'!Q36</f>
        <v>0</v>
      </c>
      <c r="G280" s="360">
        <f t="shared" si="1372"/>
        <v>0</v>
      </c>
      <c r="H280" s="361">
        <f>'APRIL ''25 PLN'!P36</f>
        <v>0</v>
      </c>
      <c r="I280" s="358">
        <f>'MAY ''25 PLN'!P36</f>
        <v>0</v>
      </c>
      <c r="J280" s="362">
        <f>'JUNE ''25 PLN'!Q36</f>
        <v>0</v>
      </c>
      <c r="K280" s="363">
        <f t="shared" si="1374"/>
        <v>0</v>
      </c>
      <c r="L280" s="363">
        <f t="shared" si="1375"/>
        <v>0</v>
      </c>
      <c r="M280" s="361">
        <f>'JULY ''25 PLN'!P35</f>
        <v>0</v>
      </c>
      <c r="N280" s="358">
        <f>'AUGUST ''25 PLN'!P35</f>
        <v>0</v>
      </c>
      <c r="O280" s="362">
        <f>'SEPTEMBER ''25 PLN'!P35</f>
        <v>0</v>
      </c>
      <c r="P280" s="363">
        <f t="shared" si="1377"/>
        <v>0</v>
      </c>
      <c r="Q280" s="361">
        <f>'OCTOBER ''25 PLN'!P35</f>
        <v>0</v>
      </c>
      <c r="R280" s="358">
        <f>'NOVEMBER ''25 PLN'!P35</f>
        <v>0</v>
      </c>
      <c r="S280" s="362">
        <f>'DECEMBER ''25 PLN'!P35</f>
        <v>0</v>
      </c>
      <c r="T280" s="363">
        <f t="shared" si="1379"/>
        <v>0</v>
      </c>
      <c r="U280" s="363">
        <f t="shared" si="1380"/>
        <v>0</v>
      </c>
      <c r="V280" s="648">
        <f t="shared" si="1381"/>
        <v>0</v>
      </c>
      <c r="W280" s="363">
        <f t="shared" si="1382"/>
        <v>0</v>
      </c>
      <c r="X280" s="363">
        <f t="shared" si="1383"/>
        <v>0</v>
      </c>
      <c r="Y280" s="363">
        <f t="shared" si="1389"/>
        <v>0</v>
      </c>
      <c r="Z280" s="363">
        <f t="shared" si="1384"/>
        <v>0</v>
      </c>
      <c r="AA280" s="363">
        <f t="shared" si="1385"/>
        <v>0</v>
      </c>
      <c r="AB280" s="363">
        <f t="shared" si="1365"/>
        <v>0</v>
      </c>
      <c r="AC280" s="363">
        <f t="shared" si="1386"/>
        <v>0</v>
      </c>
      <c r="AD280" s="363">
        <f t="shared" si="1366"/>
        <v>0</v>
      </c>
      <c r="AE280" s="363">
        <f t="shared" si="1367"/>
        <v>0</v>
      </c>
      <c r="AF280" s="363">
        <f t="shared" si="1368"/>
        <v>0</v>
      </c>
      <c r="AG280" s="363">
        <f t="shared" si="1387"/>
        <v>0</v>
      </c>
      <c r="AH280" s="1035">
        <f t="shared" si="1388"/>
        <v>0</v>
      </c>
    </row>
    <row r="281" spans="1:34" ht="32.1" hidden="1" customHeight="1" outlineLevel="1" x14ac:dyDescent="0.35">
      <c r="A281" s="1000" t="str">
        <f t="shared" si="1369"/>
        <v>SPAIN</v>
      </c>
      <c r="B281" s="988" t="str">
        <f t="shared" si="1370"/>
        <v xml:space="preserve">ES NEW DISTRIBUTORS </v>
      </c>
      <c r="C281" s="268" t="s">
        <v>41</v>
      </c>
      <c r="D281" s="331">
        <f>D280/$B$2</f>
        <v>0</v>
      </c>
      <c r="E281" s="817">
        <f t="shared" ref="E281:F281" si="1394">E280/$B$2</f>
        <v>0</v>
      </c>
      <c r="F281" s="818">
        <f t="shared" si="1394"/>
        <v>0</v>
      </c>
      <c r="G281" s="333">
        <f t="shared" si="1372"/>
        <v>0</v>
      </c>
      <c r="H281" s="332">
        <f>H280/$B$2</f>
        <v>0</v>
      </c>
      <c r="I281" s="817">
        <f t="shared" ref="I281:J281" si="1395">I280/$B$2</f>
        <v>0</v>
      </c>
      <c r="J281" s="817">
        <f t="shared" si="1395"/>
        <v>0</v>
      </c>
      <c r="K281" s="335">
        <f t="shared" si="1374"/>
        <v>0</v>
      </c>
      <c r="L281" s="335">
        <f t="shared" si="1375"/>
        <v>0</v>
      </c>
      <c r="M281" s="817">
        <f>M280/$B$2</f>
        <v>0</v>
      </c>
      <c r="N281" s="817">
        <f t="shared" ref="N281:O281" si="1396">N280/$B$2</f>
        <v>0</v>
      </c>
      <c r="O281" s="817">
        <f t="shared" si="1396"/>
        <v>0</v>
      </c>
      <c r="P281" s="335">
        <f t="shared" si="1377"/>
        <v>0</v>
      </c>
      <c r="Q281" s="817">
        <f>Q280/$B$2</f>
        <v>0</v>
      </c>
      <c r="R281" s="817">
        <f t="shared" ref="R281:S281" si="1397">R280/$B$2</f>
        <v>0</v>
      </c>
      <c r="S281" s="817">
        <f t="shared" si="1397"/>
        <v>0</v>
      </c>
      <c r="T281" s="335">
        <f>S281+R281+Q281</f>
        <v>0</v>
      </c>
      <c r="U281" s="335">
        <f t="shared" si="1380"/>
        <v>0</v>
      </c>
      <c r="V281" s="822">
        <f t="shared" si="1381"/>
        <v>0</v>
      </c>
      <c r="W281" s="335">
        <f t="shared" si="1382"/>
        <v>0</v>
      </c>
      <c r="X281" s="335">
        <f t="shared" si="1383"/>
        <v>0</v>
      </c>
      <c r="Y281" s="335">
        <f t="shared" si="1389"/>
        <v>0</v>
      </c>
      <c r="Z281" s="335">
        <f t="shared" si="1384"/>
        <v>0</v>
      </c>
      <c r="AA281" s="335">
        <f t="shared" si="1385"/>
        <v>0</v>
      </c>
      <c r="AB281" s="335">
        <f t="shared" si="1365"/>
        <v>0</v>
      </c>
      <c r="AC281" s="335">
        <f t="shared" si="1386"/>
        <v>0</v>
      </c>
      <c r="AD281" s="335">
        <f t="shared" si="1366"/>
        <v>0</v>
      </c>
      <c r="AE281" s="335">
        <f t="shared" si="1367"/>
        <v>0</v>
      </c>
      <c r="AF281" s="335">
        <f t="shared" si="1368"/>
        <v>0</v>
      </c>
      <c r="AG281" s="335">
        <f t="shared" si="1387"/>
        <v>0</v>
      </c>
      <c r="AH281" s="1034">
        <f t="shared" si="1388"/>
        <v>0</v>
      </c>
    </row>
    <row r="282" spans="1:34" ht="32.1" hidden="1" customHeight="1" outlineLevel="1" x14ac:dyDescent="0.35">
      <c r="A282" s="1000" t="str">
        <f t="shared" si="1369"/>
        <v>SPAIN</v>
      </c>
      <c r="B282" s="988" t="str">
        <f t="shared" si="1370"/>
        <v xml:space="preserve">ES NEW DISTRIBUTORS </v>
      </c>
      <c r="C282" s="321" t="s">
        <v>42</v>
      </c>
      <c r="D282" s="417">
        <f>D280-D278</f>
        <v>0</v>
      </c>
      <c r="E282" s="418">
        <f t="shared" ref="E282:G282" si="1398">E280-E278</f>
        <v>0</v>
      </c>
      <c r="F282" s="419">
        <f t="shared" si="1398"/>
        <v>0</v>
      </c>
      <c r="G282" s="420">
        <f t="shared" si="1398"/>
        <v>0</v>
      </c>
      <c r="H282" s="421">
        <f>H280-H278</f>
        <v>0</v>
      </c>
      <c r="I282" s="418">
        <f t="shared" ref="I282:V282" si="1399">I280-I278</f>
        <v>0</v>
      </c>
      <c r="J282" s="422">
        <f t="shared" si="1399"/>
        <v>0</v>
      </c>
      <c r="K282" s="423">
        <f t="shared" si="1399"/>
        <v>0</v>
      </c>
      <c r="L282" s="423">
        <f t="shared" si="1399"/>
        <v>0</v>
      </c>
      <c r="M282" s="421">
        <f t="shared" si="1399"/>
        <v>0</v>
      </c>
      <c r="N282" s="418">
        <f t="shared" si="1399"/>
        <v>0</v>
      </c>
      <c r="O282" s="422">
        <f t="shared" si="1399"/>
        <v>0</v>
      </c>
      <c r="P282" s="423">
        <f t="shared" si="1399"/>
        <v>0</v>
      </c>
      <c r="Q282" s="421">
        <f t="shared" si="1399"/>
        <v>0</v>
      </c>
      <c r="R282" s="418">
        <f t="shared" si="1399"/>
        <v>0</v>
      </c>
      <c r="S282" s="422">
        <f t="shared" si="1399"/>
        <v>0</v>
      </c>
      <c r="T282" s="423">
        <f t="shared" si="1399"/>
        <v>0</v>
      </c>
      <c r="U282" s="423">
        <f t="shared" si="1399"/>
        <v>0</v>
      </c>
      <c r="V282" s="649">
        <f t="shared" si="1399"/>
        <v>0</v>
      </c>
      <c r="W282" s="423">
        <f t="shared" ref="W282:AH282" si="1400">W280-W278</f>
        <v>0</v>
      </c>
      <c r="X282" s="423">
        <f t="shared" si="1400"/>
        <v>0</v>
      </c>
      <c r="Y282" s="423">
        <f t="shared" si="1400"/>
        <v>0</v>
      </c>
      <c r="Z282" s="423">
        <f t="shared" si="1400"/>
        <v>0</v>
      </c>
      <c r="AA282" s="423">
        <f t="shared" si="1400"/>
        <v>0</v>
      </c>
      <c r="AB282" s="423">
        <f t="shared" si="1400"/>
        <v>0</v>
      </c>
      <c r="AC282" s="423">
        <f t="shared" si="1400"/>
        <v>0</v>
      </c>
      <c r="AD282" s="423">
        <f t="shared" si="1400"/>
        <v>0</v>
      </c>
      <c r="AE282" s="423">
        <f t="shared" si="1400"/>
        <v>0</v>
      </c>
      <c r="AF282" s="423">
        <f t="shared" si="1400"/>
        <v>0</v>
      </c>
      <c r="AG282" s="423">
        <f t="shared" si="1400"/>
        <v>0</v>
      </c>
      <c r="AH282" s="512">
        <f t="shared" si="1400"/>
        <v>0</v>
      </c>
    </row>
    <row r="283" spans="1:34" ht="32.1" hidden="1" customHeight="1" outlineLevel="1" x14ac:dyDescent="0.35">
      <c r="A283" s="1000" t="str">
        <f t="shared" si="1369"/>
        <v>SPAIN</v>
      </c>
      <c r="B283" s="988" t="str">
        <f t="shared" si="1370"/>
        <v xml:space="preserve">ES NEW DISTRIBUTORS </v>
      </c>
      <c r="C283" s="321" t="s">
        <v>43</v>
      </c>
      <c r="D283" s="574" t="e">
        <f>D280/D278-1</f>
        <v>#DIV/0!</v>
      </c>
      <c r="E283" s="575" t="e">
        <f t="shared" ref="E283:F283" si="1401">E280/E278-1</f>
        <v>#DIV/0!</v>
      </c>
      <c r="F283" s="576" t="e">
        <f t="shared" si="1401"/>
        <v>#DIV/0!</v>
      </c>
      <c r="G283" s="577" t="e">
        <f>G280/G278-1</f>
        <v>#DIV/0!</v>
      </c>
      <c r="H283" s="578" t="e">
        <f>H280/H278-1</f>
        <v>#DIV/0!</v>
      </c>
      <c r="I283" s="575" t="e">
        <f t="shared" ref="I283:V283" si="1402">I280/I278-1</f>
        <v>#DIV/0!</v>
      </c>
      <c r="J283" s="579" t="e">
        <f t="shared" si="1402"/>
        <v>#DIV/0!</v>
      </c>
      <c r="K283" s="580" t="e">
        <f t="shared" si="1402"/>
        <v>#DIV/0!</v>
      </c>
      <c r="L283" s="580" t="e">
        <f t="shared" si="1402"/>
        <v>#DIV/0!</v>
      </c>
      <c r="M283" s="578" t="e">
        <f t="shared" si="1402"/>
        <v>#DIV/0!</v>
      </c>
      <c r="N283" s="575" t="e">
        <f t="shared" si="1402"/>
        <v>#DIV/0!</v>
      </c>
      <c r="O283" s="579" t="e">
        <f t="shared" si="1402"/>
        <v>#DIV/0!</v>
      </c>
      <c r="P283" s="580" t="e">
        <f t="shared" si="1402"/>
        <v>#DIV/0!</v>
      </c>
      <c r="Q283" s="578" t="e">
        <f t="shared" si="1402"/>
        <v>#DIV/0!</v>
      </c>
      <c r="R283" s="575" t="e">
        <f t="shared" si="1402"/>
        <v>#DIV/0!</v>
      </c>
      <c r="S283" s="579" t="e">
        <f t="shared" si="1402"/>
        <v>#DIV/0!</v>
      </c>
      <c r="T283" s="580" t="e">
        <f t="shared" si="1402"/>
        <v>#DIV/0!</v>
      </c>
      <c r="U283" s="580" t="e">
        <f t="shared" si="1402"/>
        <v>#DIV/0!</v>
      </c>
      <c r="V283" s="655" t="e">
        <f t="shared" si="1402"/>
        <v>#DIV/0!</v>
      </c>
      <c r="W283" s="430" t="e">
        <f t="shared" ref="W283:AH283" si="1403">W280/W278-1</f>
        <v>#DIV/0!</v>
      </c>
      <c r="X283" s="430" t="e">
        <f t="shared" si="1403"/>
        <v>#DIV/0!</v>
      </c>
      <c r="Y283" s="430" t="e">
        <f t="shared" si="1403"/>
        <v>#DIV/0!</v>
      </c>
      <c r="Z283" s="430" t="e">
        <f t="shared" si="1403"/>
        <v>#DIV/0!</v>
      </c>
      <c r="AA283" s="430" t="e">
        <f t="shared" si="1403"/>
        <v>#DIV/0!</v>
      </c>
      <c r="AB283" s="430" t="e">
        <f t="shared" si="1403"/>
        <v>#DIV/0!</v>
      </c>
      <c r="AC283" s="430" t="e">
        <f t="shared" si="1403"/>
        <v>#DIV/0!</v>
      </c>
      <c r="AD283" s="430" t="e">
        <f t="shared" si="1403"/>
        <v>#DIV/0!</v>
      </c>
      <c r="AE283" s="430" t="e">
        <f t="shared" si="1403"/>
        <v>#DIV/0!</v>
      </c>
      <c r="AF283" s="430" t="e">
        <f t="shared" si="1403"/>
        <v>#DIV/0!</v>
      </c>
      <c r="AG283" s="430" t="e">
        <f t="shared" si="1403"/>
        <v>#DIV/0!</v>
      </c>
      <c r="AH283" s="1036" t="e">
        <f t="shared" si="1403"/>
        <v>#DIV/0!</v>
      </c>
    </row>
    <row r="284" spans="1:34" ht="32.1" hidden="1" customHeight="1" outlineLevel="1" thickBot="1" x14ac:dyDescent="0.35">
      <c r="A284" s="1001" t="str">
        <f t="shared" si="1369"/>
        <v>SPAIN</v>
      </c>
      <c r="B284" s="1006" t="str">
        <f t="shared" si="1370"/>
        <v xml:space="preserve">ES NEW DISTRIBUTORS </v>
      </c>
      <c r="C284" s="261" t="s">
        <v>44</v>
      </c>
      <c r="D284" s="70" t="e">
        <f>D280/D276-1</f>
        <v>#DIV/0!</v>
      </c>
      <c r="E284" s="80" t="e">
        <f t="shared" ref="E284:G284" si="1404">E280/E276-1</f>
        <v>#DIV/0!</v>
      </c>
      <c r="F284" s="79" t="e">
        <f t="shared" si="1404"/>
        <v>#DIV/0!</v>
      </c>
      <c r="G284" s="79" t="e">
        <f t="shared" si="1404"/>
        <v>#DIV/0!</v>
      </c>
      <c r="H284" s="80" t="e">
        <f>H280/H276-1</f>
        <v>#DIV/0!</v>
      </c>
      <c r="I284" s="80" t="e">
        <f t="shared" ref="I284:V284" si="1405">I280/I276-1</f>
        <v>#DIV/0!</v>
      </c>
      <c r="J284" s="82" t="e">
        <f t="shared" si="1405"/>
        <v>#DIV/0!</v>
      </c>
      <c r="K284" s="69" t="e">
        <f t="shared" si="1405"/>
        <v>#DIV/0!</v>
      </c>
      <c r="L284" s="69" t="e">
        <f t="shared" si="1405"/>
        <v>#DIV/0!</v>
      </c>
      <c r="M284" s="80" t="e">
        <f t="shared" si="1405"/>
        <v>#DIV/0!</v>
      </c>
      <c r="N284" s="80" t="e">
        <f t="shared" si="1405"/>
        <v>#DIV/0!</v>
      </c>
      <c r="O284" s="82" t="e">
        <f t="shared" si="1405"/>
        <v>#DIV/0!</v>
      </c>
      <c r="P284" s="69" t="e">
        <f t="shared" si="1405"/>
        <v>#DIV/0!</v>
      </c>
      <c r="Q284" s="80" t="e">
        <f t="shared" si="1405"/>
        <v>#DIV/0!</v>
      </c>
      <c r="R284" s="80" t="e">
        <f t="shared" si="1405"/>
        <v>#DIV/0!</v>
      </c>
      <c r="S284" s="82" t="e">
        <f t="shared" si="1405"/>
        <v>#DIV/0!</v>
      </c>
      <c r="T284" s="69" t="e">
        <f t="shared" si="1405"/>
        <v>#DIV/0!</v>
      </c>
      <c r="U284" s="69" t="e">
        <f t="shared" si="1405"/>
        <v>#DIV/0!</v>
      </c>
      <c r="V284" s="651" t="e">
        <f t="shared" si="1405"/>
        <v>#DIV/0!</v>
      </c>
      <c r="W284" s="69" t="e">
        <f t="shared" ref="W284:AH284" si="1406">W280/W276-1</f>
        <v>#DIV/0!</v>
      </c>
      <c r="X284" s="69" t="e">
        <f t="shared" si="1406"/>
        <v>#DIV/0!</v>
      </c>
      <c r="Y284" s="69" t="e">
        <f t="shared" si="1406"/>
        <v>#DIV/0!</v>
      </c>
      <c r="Z284" s="69" t="e">
        <f t="shared" si="1406"/>
        <v>#DIV/0!</v>
      </c>
      <c r="AA284" s="69" t="e">
        <f t="shared" si="1406"/>
        <v>#DIV/0!</v>
      </c>
      <c r="AB284" s="69" t="e">
        <f t="shared" si="1406"/>
        <v>#DIV/0!</v>
      </c>
      <c r="AC284" s="69" t="e">
        <f t="shared" si="1406"/>
        <v>#DIV/0!</v>
      </c>
      <c r="AD284" s="69" t="e">
        <f t="shared" si="1406"/>
        <v>#DIV/0!</v>
      </c>
      <c r="AE284" s="69" t="e">
        <f t="shared" si="1406"/>
        <v>#DIV/0!</v>
      </c>
      <c r="AF284" s="69" t="e">
        <f t="shared" si="1406"/>
        <v>#DIV/0!</v>
      </c>
      <c r="AG284" s="69" t="e">
        <f t="shared" si="1406"/>
        <v>#DIV/0!</v>
      </c>
      <c r="AH284" s="651" t="e">
        <f t="shared" si="1406"/>
        <v>#DIV/0!</v>
      </c>
    </row>
    <row r="285" spans="1:34" s="247" customFormat="1" ht="32.1" hidden="1" customHeight="1" outlineLevel="1" x14ac:dyDescent="0.35">
      <c r="A285" s="999" t="s">
        <v>57</v>
      </c>
      <c r="B285" s="1005" t="s">
        <v>84</v>
      </c>
      <c r="C285" s="259" t="s">
        <v>36</v>
      </c>
      <c r="D285" s="477"/>
      <c r="E285" s="478"/>
      <c r="F285" s="479"/>
      <c r="G285" s="488">
        <f>F285+E285+D285</f>
        <v>0</v>
      </c>
      <c r="H285" s="481"/>
      <c r="I285" s="478"/>
      <c r="J285" s="482"/>
      <c r="K285" s="483">
        <f>J285+I285+H285</f>
        <v>0</v>
      </c>
      <c r="L285" s="483">
        <f>K285+G285</f>
        <v>0</v>
      </c>
      <c r="M285" s="481"/>
      <c r="N285" s="478">
        <v>458073.5871</v>
      </c>
      <c r="O285" s="482"/>
      <c r="P285" s="483">
        <f>O285+N285+M285</f>
        <v>458073.5871</v>
      </c>
      <c r="Q285" s="481">
        <v>4204.0456000000004</v>
      </c>
      <c r="R285" s="478">
        <v>5350.9197999999997</v>
      </c>
      <c r="S285" s="482">
        <v>9285.85</v>
      </c>
      <c r="T285" s="483">
        <f>S285+R285+Q285</f>
        <v>18840.815399999999</v>
      </c>
      <c r="U285" s="484">
        <f>T285+P285</f>
        <v>476914.40250000003</v>
      </c>
      <c r="V285" s="656">
        <f>U285+L285</f>
        <v>476914.40250000003</v>
      </c>
      <c r="W285" s="403">
        <f>D285</f>
        <v>0</v>
      </c>
      <c r="X285" s="403">
        <f>D285+E285</f>
        <v>0</v>
      </c>
      <c r="Y285" s="403">
        <f>D285+E285+F285</f>
        <v>0</v>
      </c>
      <c r="Z285" s="403">
        <f>D285+E285+F285+H285</f>
        <v>0</v>
      </c>
      <c r="AA285" s="403">
        <f t="shared" ref="AA285:AA290" si="1407">D285+E285+F285+H285+I285</f>
        <v>0</v>
      </c>
      <c r="AB285" s="403">
        <f t="shared" ref="AB285:AB290" si="1408">D285+E285+F285+H285+I285+J285</f>
        <v>0</v>
      </c>
      <c r="AC285" s="403">
        <f>D285+E285+F285+H285+I285+J285+M285</f>
        <v>0</v>
      </c>
      <c r="AD285" s="403">
        <f t="shared" ref="AD285:AD290" si="1409">D285+E285+F285+H285+I285+J285+M285+N285</f>
        <v>458073.5871</v>
      </c>
      <c r="AE285" s="403">
        <f t="shared" ref="AE285:AE290" si="1410">D285+E285+F285+H285+I285+J285+M285+N285+O285</f>
        <v>458073.5871</v>
      </c>
      <c r="AF285" s="403">
        <f t="shared" ref="AF285:AF290" si="1411">D285+E285+F285+H285+I285+J285+M285+N285+O285+Q285</f>
        <v>462277.63270000002</v>
      </c>
      <c r="AG285" s="403">
        <f>D285+E285+F285+H285+I285+J285+M285+N285+O285+Q285+R285</f>
        <v>467628.55249999999</v>
      </c>
      <c r="AH285" s="1031">
        <f>D285+E285+F285+H285+I285+J285+M285+N285+O285+Q285+R285+S285</f>
        <v>476914.40249999997</v>
      </c>
    </row>
    <row r="286" spans="1:34" ht="32.1" hidden="1" customHeight="1" outlineLevel="1" x14ac:dyDescent="0.35">
      <c r="A286" s="1000" t="str">
        <f t="shared" ref="A286:A293" si="1412">A285</f>
        <v>SPAIN</v>
      </c>
      <c r="B286" s="988" t="str">
        <f t="shared" ref="B286:B293" si="1413">B285</f>
        <v>DRUNI</v>
      </c>
      <c r="C286" s="275" t="s">
        <v>37</v>
      </c>
      <c r="D286" s="324">
        <f>D285/$B$2</f>
        <v>0</v>
      </c>
      <c r="E286" s="325">
        <f t="shared" ref="E286:F286" si="1414">E285/$B$2</f>
        <v>0</v>
      </c>
      <c r="F286" s="326">
        <f t="shared" si="1414"/>
        <v>0</v>
      </c>
      <c r="G286" s="333">
        <f t="shared" ref="G286:G290" si="1415">F286+E286+D286</f>
        <v>0</v>
      </c>
      <c r="H286" s="327">
        <f>H285/$B$2</f>
        <v>0</v>
      </c>
      <c r="I286" s="325">
        <f t="shared" ref="I286:J286" si="1416">I285/$B$2</f>
        <v>0</v>
      </c>
      <c r="J286" s="328">
        <f t="shared" si="1416"/>
        <v>0</v>
      </c>
      <c r="K286" s="329">
        <f t="shared" ref="K286:K290" si="1417">J286+I286+H286</f>
        <v>0</v>
      </c>
      <c r="L286" s="329">
        <f t="shared" ref="L286:L290" si="1418">K286+G286</f>
        <v>0</v>
      </c>
      <c r="M286" s="327">
        <f>M285/$B$2</f>
        <v>0</v>
      </c>
      <c r="N286" s="325">
        <f t="shared" ref="N286:O286" si="1419">N285/$B$2</f>
        <v>106528.74118604652</v>
      </c>
      <c r="O286" s="328">
        <f t="shared" si="1419"/>
        <v>0</v>
      </c>
      <c r="P286" s="329">
        <f t="shared" ref="P286:P290" si="1420">O286+N286+M286</f>
        <v>106528.74118604652</v>
      </c>
      <c r="Q286" s="327">
        <f>Q285/$B$2</f>
        <v>977.68502325581403</v>
      </c>
      <c r="R286" s="325">
        <f t="shared" ref="R286:S286" si="1421">R285/$B$2</f>
        <v>1244.3999534883721</v>
      </c>
      <c r="S286" s="328">
        <f t="shared" si="1421"/>
        <v>2159.5</v>
      </c>
      <c r="T286" s="329">
        <f t="shared" ref="T286:T289" si="1422">S286+R286+Q286</f>
        <v>4381.5849767441869</v>
      </c>
      <c r="U286" s="329">
        <f t="shared" ref="U286:U290" si="1423">T286+P286</f>
        <v>110910.3261627907</v>
      </c>
      <c r="V286" s="645">
        <f t="shared" ref="V286:V290" si="1424">U286+L286</f>
        <v>110910.3261627907</v>
      </c>
      <c r="W286" s="329">
        <f t="shared" ref="W286:W290" si="1425">D286</f>
        <v>0</v>
      </c>
      <c r="X286" s="329">
        <f t="shared" ref="X286:X290" si="1426">D286+E286</f>
        <v>0</v>
      </c>
      <c r="Y286" s="329">
        <f>D286+E286+F286</f>
        <v>0</v>
      </c>
      <c r="Z286" s="329">
        <f t="shared" ref="Z286:Z290" si="1427">D286+E286+F286+H286</f>
        <v>0</v>
      </c>
      <c r="AA286" s="329">
        <f t="shared" si="1407"/>
        <v>0</v>
      </c>
      <c r="AB286" s="329">
        <f t="shared" si="1408"/>
        <v>0</v>
      </c>
      <c r="AC286" s="329">
        <f t="shared" ref="AC286:AC290" si="1428">D286+E286+F286+H286+I286+J286+M286</f>
        <v>0</v>
      </c>
      <c r="AD286" s="329">
        <f t="shared" si="1409"/>
        <v>106528.74118604652</v>
      </c>
      <c r="AE286" s="329">
        <f t="shared" si="1410"/>
        <v>106528.74118604652</v>
      </c>
      <c r="AF286" s="329">
        <f t="shared" si="1411"/>
        <v>107506.42620930234</v>
      </c>
      <c r="AG286" s="329">
        <f t="shared" ref="AG286:AG290" si="1429">D286+E286+F286+H286+I286+J286+M286+N286+O286+Q286+R286</f>
        <v>108750.82616279072</v>
      </c>
      <c r="AH286" s="1032">
        <f t="shared" ref="AH286:AH290" si="1430">D286+E286+F286+H286+I286+J286+M286+N286+O286+Q286+R286+S286</f>
        <v>110910.32616279072</v>
      </c>
    </row>
    <row r="287" spans="1:34" ht="32.1" hidden="1" customHeight="1" outlineLevel="1" x14ac:dyDescent="0.35">
      <c r="A287" s="1000" t="str">
        <f t="shared" si="1412"/>
        <v>SPAIN</v>
      </c>
      <c r="B287" s="988" t="str">
        <f t="shared" si="1413"/>
        <v>DRUNI</v>
      </c>
      <c r="C287" s="322" t="s">
        <v>38</v>
      </c>
      <c r="D287" s="336">
        <v>73291.773936000041</v>
      </c>
      <c r="E287" s="337">
        <v>64130.302193999974</v>
      </c>
      <c r="F287" s="338">
        <v>109937.66090400002</v>
      </c>
      <c r="G287" s="339">
        <f t="shared" si="1415"/>
        <v>247359.73703400002</v>
      </c>
      <c r="H287" s="340">
        <v>128260.60438799995</v>
      </c>
      <c r="I287" s="337">
        <v>128260.60438799995</v>
      </c>
      <c r="J287" s="341">
        <v>128260.60438799995</v>
      </c>
      <c r="K287" s="342">
        <f t="shared" si="1417"/>
        <v>384781.81316399982</v>
      </c>
      <c r="L287" s="342">
        <f t="shared" si="1418"/>
        <v>632141.55019799981</v>
      </c>
      <c r="M287" s="340">
        <v>109937.66090400002</v>
      </c>
      <c r="N287" s="337">
        <v>91614.717419999957</v>
      </c>
      <c r="O287" s="341">
        <v>78788.656981199965</v>
      </c>
      <c r="P287" s="342">
        <f t="shared" si="1420"/>
        <v>280341.03530519991</v>
      </c>
      <c r="Q287" s="340">
        <v>130883.07939084304</v>
      </c>
      <c r="R287" s="337">
        <v>105356.92503300004</v>
      </c>
      <c r="S287" s="341">
        <v>74207.92111020007</v>
      </c>
      <c r="T287" s="342">
        <f t="shared" si="1422"/>
        <v>310447.92553404317</v>
      </c>
      <c r="U287" s="342">
        <f t="shared" si="1423"/>
        <v>590788.96083924314</v>
      </c>
      <c r="V287" s="646">
        <f t="shared" si="1424"/>
        <v>1222930.5110372431</v>
      </c>
      <c r="W287" s="342">
        <f t="shared" si="1425"/>
        <v>73291.773936000041</v>
      </c>
      <c r="X287" s="342">
        <f t="shared" si="1426"/>
        <v>137422.07613</v>
      </c>
      <c r="Y287" s="342">
        <f t="shared" ref="Y287:Y290" si="1431">D287+E287+F287</f>
        <v>247359.73703400002</v>
      </c>
      <c r="Z287" s="342">
        <f t="shared" si="1427"/>
        <v>375620.34142199997</v>
      </c>
      <c r="AA287" s="342">
        <f t="shared" si="1407"/>
        <v>503880.94580999995</v>
      </c>
      <c r="AB287" s="342">
        <f t="shared" si="1408"/>
        <v>632141.55019799992</v>
      </c>
      <c r="AC287" s="342">
        <f t="shared" si="1428"/>
        <v>742079.21110199997</v>
      </c>
      <c r="AD287" s="342">
        <f t="shared" si="1409"/>
        <v>833693.92852199997</v>
      </c>
      <c r="AE287" s="342">
        <f t="shared" si="1410"/>
        <v>912482.58550319995</v>
      </c>
      <c r="AF287" s="342">
        <f t="shared" si="1411"/>
        <v>1043365.664894043</v>
      </c>
      <c r="AG287" s="342">
        <f t="shared" si="1429"/>
        <v>1148722.5899270431</v>
      </c>
      <c r="AH287" s="1033">
        <f t="shared" si="1430"/>
        <v>1222930.5110372431</v>
      </c>
    </row>
    <row r="288" spans="1:34" ht="32.1" hidden="1" customHeight="1" outlineLevel="1" x14ac:dyDescent="0.35">
      <c r="A288" s="1000" t="str">
        <f t="shared" si="1412"/>
        <v>SPAIN</v>
      </c>
      <c r="B288" s="988" t="str">
        <f t="shared" si="1413"/>
        <v>DRUNI</v>
      </c>
      <c r="C288" s="268" t="s">
        <v>39</v>
      </c>
      <c r="D288" s="331">
        <f>D287/$B$2</f>
        <v>17044.598589767451</v>
      </c>
      <c r="E288" s="332">
        <f t="shared" ref="E288:F288" si="1432">E287/$B$2</f>
        <v>14914.023766046506</v>
      </c>
      <c r="F288" s="333">
        <f t="shared" si="1432"/>
        <v>25566.897884651167</v>
      </c>
      <c r="G288" s="333">
        <f t="shared" si="1415"/>
        <v>57525.520240465121</v>
      </c>
      <c r="H288" s="332">
        <f>H287/$B$2</f>
        <v>29828.047532093013</v>
      </c>
      <c r="I288" s="332">
        <f t="shared" ref="I288:J288" si="1433">I287/$B$2</f>
        <v>29828.047532093013</v>
      </c>
      <c r="J288" s="334">
        <f t="shared" si="1433"/>
        <v>29828.047532093013</v>
      </c>
      <c r="K288" s="335">
        <f t="shared" si="1417"/>
        <v>89484.142596279038</v>
      </c>
      <c r="L288" s="335">
        <f t="shared" si="1418"/>
        <v>147009.66283674416</v>
      </c>
      <c r="M288" s="332">
        <f>M287/$B$2</f>
        <v>25566.897884651167</v>
      </c>
      <c r="N288" s="332">
        <f t="shared" ref="N288:O288" si="1434">N287/$B$2</f>
        <v>21305.748237209293</v>
      </c>
      <c r="O288" s="334">
        <f t="shared" si="1434"/>
        <v>18322.943483999992</v>
      </c>
      <c r="P288" s="335">
        <f t="shared" si="1420"/>
        <v>65195.589605860449</v>
      </c>
      <c r="Q288" s="332">
        <f>Q287/$B$2</f>
        <v>30437.925439730941</v>
      </c>
      <c r="R288" s="332">
        <f t="shared" ref="R288:S288" si="1435">R287/$B$2</f>
        <v>24501.610472790708</v>
      </c>
      <c r="S288" s="334">
        <f t="shared" si="1435"/>
        <v>17257.656072139551</v>
      </c>
      <c r="T288" s="335">
        <f t="shared" si="1422"/>
        <v>72197.1919846612</v>
      </c>
      <c r="U288" s="335">
        <f t="shared" si="1423"/>
        <v>137392.78159052166</v>
      </c>
      <c r="V288" s="647">
        <f t="shared" si="1424"/>
        <v>284402.44442726579</v>
      </c>
      <c r="W288" s="335">
        <f t="shared" si="1425"/>
        <v>17044.598589767451</v>
      </c>
      <c r="X288" s="335">
        <f t="shared" si="1426"/>
        <v>31958.622355813957</v>
      </c>
      <c r="Y288" s="335">
        <f t="shared" si="1431"/>
        <v>57525.520240465121</v>
      </c>
      <c r="Z288" s="335">
        <f t="shared" si="1427"/>
        <v>87353.567772558134</v>
      </c>
      <c r="AA288" s="335">
        <f t="shared" si="1407"/>
        <v>117181.61530465115</v>
      </c>
      <c r="AB288" s="335">
        <f t="shared" si="1408"/>
        <v>147009.66283674416</v>
      </c>
      <c r="AC288" s="335">
        <f t="shared" si="1428"/>
        <v>172576.56072139533</v>
      </c>
      <c r="AD288" s="335">
        <f t="shared" si="1409"/>
        <v>193882.30895860464</v>
      </c>
      <c r="AE288" s="335">
        <f t="shared" si="1410"/>
        <v>212205.25244260463</v>
      </c>
      <c r="AF288" s="335">
        <f t="shared" si="1411"/>
        <v>242643.17788233556</v>
      </c>
      <c r="AG288" s="335">
        <f t="shared" si="1429"/>
        <v>267144.78835512628</v>
      </c>
      <c r="AH288" s="1034">
        <f t="shared" si="1430"/>
        <v>284402.44442726584</v>
      </c>
    </row>
    <row r="289" spans="1:34" ht="32.1" hidden="1" customHeight="1" outlineLevel="1" x14ac:dyDescent="0.35">
      <c r="A289" s="1000" t="str">
        <f t="shared" si="1412"/>
        <v>SPAIN</v>
      </c>
      <c r="B289" s="988" t="str">
        <f t="shared" si="1413"/>
        <v>DRUNI</v>
      </c>
      <c r="C289" s="323" t="s">
        <v>40</v>
      </c>
      <c r="D289" s="357">
        <f>'JANUARY ''25 PLN'!I36</f>
        <v>141542.13800000001</v>
      </c>
      <c r="E289" s="358">
        <f>'FEBRUARY ''25 PLN'!P37</f>
        <v>193096.43400000001</v>
      </c>
      <c r="F289" s="359">
        <f>'MARCH ''25 PLN'!Q37</f>
        <v>23799.529900000001</v>
      </c>
      <c r="G289" s="360">
        <f t="shared" si="1415"/>
        <v>358438.10190000001</v>
      </c>
      <c r="H289" s="361">
        <f>'APRIL ''25 PLN'!P37</f>
        <v>124922</v>
      </c>
      <c r="I289" s="358">
        <f>'MAY ''25 PLN'!P37</f>
        <v>145000</v>
      </c>
      <c r="J289" s="362">
        <f>'JUNE ''25 PLN'!Q37</f>
        <v>150000</v>
      </c>
      <c r="K289" s="363">
        <f t="shared" si="1417"/>
        <v>419922</v>
      </c>
      <c r="L289" s="363">
        <f t="shared" si="1418"/>
        <v>778360.10190000001</v>
      </c>
      <c r="M289" s="361">
        <f>'JULY ''25 PLN'!P36</f>
        <v>0</v>
      </c>
      <c r="N289" s="358">
        <f>'AUGUST ''25 PLN'!P36</f>
        <v>0</v>
      </c>
      <c r="O289" s="362">
        <f>'SEPTEMBER ''25 PLN'!P36</f>
        <v>0</v>
      </c>
      <c r="P289" s="363">
        <f t="shared" si="1420"/>
        <v>0</v>
      </c>
      <c r="Q289" s="361">
        <f>'OCTOBER ''25 PLN'!P36</f>
        <v>0</v>
      </c>
      <c r="R289" s="358">
        <f>'NOVEMBER ''25 PLN'!P36</f>
        <v>0</v>
      </c>
      <c r="S289" s="362">
        <f>'DECEMBER ''25 PLN'!P36</f>
        <v>0</v>
      </c>
      <c r="T289" s="363">
        <f t="shared" si="1422"/>
        <v>0</v>
      </c>
      <c r="U289" s="363">
        <f t="shared" si="1423"/>
        <v>0</v>
      </c>
      <c r="V289" s="648">
        <f t="shared" si="1424"/>
        <v>778360.10190000001</v>
      </c>
      <c r="W289" s="363">
        <f t="shared" si="1425"/>
        <v>141542.13800000001</v>
      </c>
      <c r="X289" s="363">
        <f t="shared" si="1426"/>
        <v>334638.57200000004</v>
      </c>
      <c r="Y289" s="363">
        <f t="shared" si="1431"/>
        <v>358438.10190000007</v>
      </c>
      <c r="Z289" s="363">
        <f t="shared" si="1427"/>
        <v>483360.10190000007</v>
      </c>
      <c r="AA289" s="363">
        <f t="shared" si="1407"/>
        <v>628360.10190000013</v>
      </c>
      <c r="AB289" s="363">
        <f t="shared" si="1408"/>
        <v>778360.10190000013</v>
      </c>
      <c r="AC289" s="363">
        <f t="shared" si="1428"/>
        <v>778360.10190000013</v>
      </c>
      <c r="AD289" s="363">
        <f t="shared" si="1409"/>
        <v>778360.10190000013</v>
      </c>
      <c r="AE289" s="363">
        <f t="shared" si="1410"/>
        <v>778360.10190000013</v>
      </c>
      <c r="AF289" s="363">
        <f t="shared" si="1411"/>
        <v>778360.10190000013</v>
      </c>
      <c r="AG289" s="363">
        <f t="shared" si="1429"/>
        <v>778360.10190000013</v>
      </c>
      <c r="AH289" s="1035">
        <f t="shared" si="1430"/>
        <v>778360.10190000013</v>
      </c>
    </row>
    <row r="290" spans="1:34" ht="32.1" hidden="1" customHeight="1" outlineLevel="1" x14ac:dyDescent="0.35">
      <c r="A290" s="1000" t="str">
        <f t="shared" si="1412"/>
        <v>SPAIN</v>
      </c>
      <c r="B290" s="988" t="str">
        <f t="shared" si="1413"/>
        <v>DRUNI</v>
      </c>
      <c r="C290" s="268" t="s">
        <v>41</v>
      </c>
      <c r="D290" s="331">
        <f>D289/$B$2</f>
        <v>32916.776279069767</v>
      </c>
      <c r="E290" s="817">
        <f t="shared" ref="E290:F290" si="1436">E289/$B$2</f>
        <v>44906.14744186047</v>
      </c>
      <c r="F290" s="818">
        <f t="shared" si="1436"/>
        <v>5534.774395348838</v>
      </c>
      <c r="G290" s="333">
        <f t="shared" si="1415"/>
        <v>83357.698116279076</v>
      </c>
      <c r="H290" s="332">
        <f>H289/$B$2</f>
        <v>29051.627906976744</v>
      </c>
      <c r="I290" s="817">
        <f t="shared" ref="I290:J290" si="1437">I289/$B$2</f>
        <v>33720.930232558138</v>
      </c>
      <c r="J290" s="817">
        <f t="shared" si="1437"/>
        <v>34883.720930232557</v>
      </c>
      <c r="K290" s="335">
        <f t="shared" si="1417"/>
        <v>97656.279069767435</v>
      </c>
      <c r="L290" s="335">
        <f t="shared" si="1418"/>
        <v>181013.97718604651</v>
      </c>
      <c r="M290" s="817">
        <f>M289/$B$2</f>
        <v>0</v>
      </c>
      <c r="N290" s="817">
        <f t="shared" ref="N290:O290" si="1438">N289/$B$2</f>
        <v>0</v>
      </c>
      <c r="O290" s="817">
        <f t="shared" si="1438"/>
        <v>0</v>
      </c>
      <c r="P290" s="335">
        <f t="shared" si="1420"/>
        <v>0</v>
      </c>
      <c r="Q290" s="817">
        <f>Q289/$B$2</f>
        <v>0</v>
      </c>
      <c r="R290" s="817">
        <f t="shared" ref="R290:S290" si="1439">R289/$B$2</f>
        <v>0</v>
      </c>
      <c r="S290" s="817">
        <f t="shared" si="1439"/>
        <v>0</v>
      </c>
      <c r="T290" s="335">
        <f>S290+R290+Q290</f>
        <v>0</v>
      </c>
      <c r="U290" s="335">
        <f t="shared" si="1423"/>
        <v>0</v>
      </c>
      <c r="V290" s="822">
        <f t="shared" si="1424"/>
        <v>181013.97718604651</v>
      </c>
      <c r="W290" s="335">
        <f t="shared" si="1425"/>
        <v>32916.776279069767</v>
      </c>
      <c r="X290" s="335">
        <f t="shared" si="1426"/>
        <v>77822.923720930237</v>
      </c>
      <c r="Y290" s="335">
        <f t="shared" si="1431"/>
        <v>83357.698116279076</v>
      </c>
      <c r="Z290" s="335">
        <f t="shared" si="1427"/>
        <v>112409.32602325582</v>
      </c>
      <c r="AA290" s="335">
        <f t="shared" si="1407"/>
        <v>146130.25625581396</v>
      </c>
      <c r="AB290" s="335">
        <f t="shared" si="1408"/>
        <v>181013.97718604651</v>
      </c>
      <c r="AC290" s="335">
        <f t="shared" si="1428"/>
        <v>181013.97718604651</v>
      </c>
      <c r="AD290" s="335">
        <f t="shared" si="1409"/>
        <v>181013.97718604651</v>
      </c>
      <c r="AE290" s="335">
        <f t="shared" si="1410"/>
        <v>181013.97718604651</v>
      </c>
      <c r="AF290" s="335">
        <f t="shared" si="1411"/>
        <v>181013.97718604651</v>
      </c>
      <c r="AG290" s="335">
        <f t="shared" si="1429"/>
        <v>181013.97718604651</v>
      </c>
      <c r="AH290" s="1034">
        <f t="shared" si="1430"/>
        <v>181013.97718604651</v>
      </c>
    </row>
    <row r="291" spans="1:34" ht="32.1" hidden="1" customHeight="1" outlineLevel="1" x14ac:dyDescent="0.35">
      <c r="A291" s="1000" t="str">
        <f t="shared" si="1412"/>
        <v>SPAIN</v>
      </c>
      <c r="B291" s="988" t="str">
        <f t="shared" si="1413"/>
        <v>DRUNI</v>
      </c>
      <c r="C291" s="321" t="s">
        <v>42</v>
      </c>
      <c r="D291" s="343">
        <f>D289-D287</f>
        <v>68250.364063999965</v>
      </c>
      <c r="E291" s="344">
        <f t="shared" ref="E291:G291" si="1440">E289-E287</f>
        <v>128966.13180600003</v>
      </c>
      <c r="F291" s="345">
        <f t="shared" si="1440"/>
        <v>-86138.131004000024</v>
      </c>
      <c r="G291" s="346">
        <f t="shared" si="1440"/>
        <v>111078.36486599999</v>
      </c>
      <c r="H291" s="347">
        <f>H289-H287</f>
        <v>-3338.6043879999488</v>
      </c>
      <c r="I291" s="344">
        <f t="shared" ref="I291:V291" si="1441">I289-I287</f>
        <v>16739.395612000051</v>
      </c>
      <c r="J291" s="348">
        <f t="shared" si="1441"/>
        <v>21739.395612000051</v>
      </c>
      <c r="K291" s="349">
        <f t="shared" si="1441"/>
        <v>35140.186836000183</v>
      </c>
      <c r="L291" s="349">
        <f t="shared" si="1441"/>
        <v>146218.5517020002</v>
      </c>
      <c r="M291" s="347">
        <f t="shared" si="1441"/>
        <v>-109937.66090400002</v>
      </c>
      <c r="N291" s="344">
        <f t="shared" si="1441"/>
        <v>-91614.717419999957</v>
      </c>
      <c r="O291" s="348">
        <f t="shared" si="1441"/>
        <v>-78788.656981199965</v>
      </c>
      <c r="P291" s="349">
        <f t="shared" si="1441"/>
        <v>-280341.03530519991</v>
      </c>
      <c r="Q291" s="347">
        <f t="shared" si="1441"/>
        <v>-130883.07939084304</v>
      </c>
      <c r="R291" s="344">
        <f t="shared" si="1441"/>
        <v>-105356.92503300004</v>
      </c>
      <c r="S291" s="348">
        <f t="shared" si="1441"/>
        <v>-74207.92111020007</v>
      </c>
      <c r="T291" s="349">
        <f t="shared" si="1441"/>
        <v>-310447.92553404317</v>
      </c>
      <c r="U291" s="349">
        <f t="shared" si="1441"/>
        <v>-590788.96083924314</v>
      </c>
      <c r="V291" s="658">
        <f t="shared" si="1441"/>
        <v>-444570.40913724306</v>
      </c>
      <c r="W291" s="423">
        <f t="shared" ref="W291:AH291" si="1442">W289-W287</f>
        <v>68250.364063999965</v>
      </c>
      <c r="X291" s="423">
        <f t="shared" si="1442"/>
        <v>197216.49587000004</v>
      </c>
      <c r="Y291" s="423">
        <f t="shared" si="1442"/>
        <v>111078.36486600005</v>
      </c>
      <c r="Z291" s="423">
        <f t="shared" si="1442"/>
        <v>107739.7604780001</v>
      </c>
      <c r="AA291" s="423">
        <f t="shared" si="1442"/>
        <v>124479.15609000018</v>
      </c>
      <c r="AB291" s="423">
        <f t="shared" si="1442"/>
        <v>146218.5517020002</v>
      </c>
      <c r="AC291" s="423">
        <f t="shared" si="1442"/>
        <v>36280.890798000153</v>
      </c>
      <c r="AD291" s="423">
        <f t="shared" si="1442"/>
        <v>-55333.826621999848</v>
      </c>
      <c r="AE291" s="423">
        <f t="shared" si="1442"/>
        <v>-134122.48360319983</v>
      </c>
      <c r="AF291" s="423">
        <f t="shared" si="1442"/>
        <v>-265005.56299404288</v>
      </c>
      <c r="AG291" s="423">
        <f t="shared" si="1442"/>
        <v>-370362.48802704294</v>
      </c>
      <c r="AH291" s="512">
        <f t="shared" si="1442"/>
        <v>-444570.40913724294</v>
      </c>
    </row>
    <row r="292" spans="1:34" ht="32.1" hidden="1" customHeight="1" outlineLevel="1" x14ac:dyDescent="0.35">
      <c r="A292" s="1000" t="str">
        <f t="shared" si="1412"/>
        <v>SPAIN</v>
      </c>
      <c r="B292" s="988" t="str">
        <f t="shared" si="1413"/>
        <v>DRUNI</v>
      </c>
      <c r="C292" s="321" t="s">
        <v>43</v>
      </c>
      <c r="D292" s="350">
        <f>D289/D287-1</f>
        <v>0.93121451970309321</v>
      </c>
      <c r="E292" s="351">
        <f t="shared" ref="E292:F292" si="1443">E289/E287-1</f>
        <v>2.0110014672294199</v>
      </c>
      <c r="F292" s="352">
        <f t="shared" si="1443"/>
        <v>-0.78351795277159597</v>
      </c>
      <c r="G292" s="353">
        <f>G289/G287-1</f>
        <v>0.44905596277672344</v>
      </c>
      <c r="H292" s="354">
        <f>H289/H287-1</f>
        <v>-2.6029850739673455E-2</v>
      </c>
      <c r="I292" s="351">
        <f t="shared" ref="I292:V292" si="1444">I289/I287-1</f>
        <v>0.13051081188859714</v>
      </c>
      <c r="J292" s="355">
        <f t="shared" si="1444"/>
        <v>0.16949394333303158</v>
      </c>
      <c r="K292" s="356">
        <f t="shared" si="1444"/>
        <v>9.1324968160651832E-2</v>
      </c>
      <c r="L292" s="356">
        <f t="shared" si="1444"/>
        <v>0.23130666170607128</v>
      </c>
      <c r="M292" s="354">
        <f t="shared" si="1444"/>
        <v>-1</v>
      </c>
      <c r="N292" s="351">
        <f t="shared" si="1444"/>
        <v>-1</v>
      </c>
      <c r="O292" s="355">
        <f t="shared" si="1444"/>
        <v>-1</v>
      </c>
      <c r="P292" s="356">
        <f t="shared" si="1444"/>
        <v>-1</v>
      </c>
      <c r="Q292" s="354">
        <f t="shared" si="1444"/>
        <v>-1</v>
      </c>
      <c r="R292" s="351">
        <f t="shared" si="1444"/>
        <v>-1</v>
      </c>
      <c r="S292" s="355">
        <f t="shared" si="1444"/>
        <v>-1</v>
      </c>
      <c r="T292" s="356">
        <f t="shared" si="1444"/>
        <v>-1</v>
      </c>
      <c r="U292" s="356">
        <f t="shared" si="1444"/>
        <v>-1</v>
      </c>
      <c r="V292" s="650">
        <f t="shared" si="1444"/>
        <v>-0.36352875745996016</v>
      </c>
      <c r="W292" s="430">
        <f t="shared" ref="W292:AH292" si="1445">W289/W287-1</f>
        <v>0.93121451970309321</v>
      </c>
      <c r="X292" s="430">
        <f t="shared" si="1445"/>
        <v>1.4351150952153793</v>
      </c>
      <c r="Y292" s="430">
        <f t="shared" si="1445"/>
        <v>0.44905596277672366</v>
      </c>
      <c r="Z292" s="430">
        <f t="shared" si="1445"/>
        <v>0.28683153864917332</v>
      </c>
      <c r="AA292" s="430">
        <f t="shared" si="1445"/>
        <v>0.2470408082010267</v>
      </c>
      <c r="AB292" s="430">
        <f t="shared" si="1445"/>
        <v>0.23130666170607128</v>
      </c>
      <c r="AC292" s="430">
        <f t="shared" si="1445"/>
        <v>4.8890859971838285E-2</v>
      </c>
      <c r="AD292" s="430">
        <f t="shared" si="1445"/>
        <v>-6.6371871893198819E-2</v>
      </c>
      <c r="AE292" s="430">
        <f t="shared" si="1445"/>
        <v>-0.14698634881808326</v>
      </c>
      <c r="AF292" s="430">
        <f t="shared" si="1445"/>
        <v>-0.25399107130955378</v>
      </c>
      <c r="AG292" s="430">
        <f t="shared" si="1445"/>
        <v>-0.32241247040381193</v>
      </c>
      <c r="AH292" s="1036">
        <f t="shared" si="1445"/>
        <v>-0.36352875745996005</v>
      </c>
    </row>
    <row r="293" spans="1:34" ht="32.1" hidden="1" customHeight="1" outlineLevel="1" thickBot="1" x14ac:dyDescent="0.35">
      <c r="A293" s="1001" t="str">
        <f t="shared" si="1412"/>
        <v>SPAIN</v>
      </c>
      <c r="B293" s="1006" t="str">
        <f t="shared" si="1413"/>
        <v>DRUNI</v>
      </c>
      <c r="C293" s="464" t="s">
        <v>44</v>
      </c>
      <c r="D293" s="91" t="e">
        <f>D289/D285-1</f>
        <v>#DIV/0!</v>
      </c>
      <c r="E293" s="92" t="e">
        <f t="shared" ref="E293:G293" si="1446">E289/E285-1</f>
        <v>#DIV/0!</v>
      </c>
      <c r="F293" s="493" t="e">
        <f t="shared" si="1446"/>
        <v>#DIV/0!</v>
      </c>
      <c r="G293" s="493" t="e">
        <f t="shared" si="1446"/>
        <v>#DIV/0!</v>
      </c>
      <c r="H293" s="92" t="e">
        <f>H289/H285-1</f>
        <v>#DIV/0!</v>
      </c>
      <c r="I293" s="92" t="e">
        <f t="shared" ref="I293:V293" si="1447">I289/I285-1</f>
        <v>#DIV/0!</v>
      </c>
      <c r="J293" s="93" t="e">
        <f t="shared" si="1447"/>
        <v>#DIV/0!</v>
      </c>
      <c r="K293" s="83" t="e">
        <f t="shared" si="1447"/>
        <v>#DIV/0!</v>
      </c>
      <c r="L293" s="83" t="e">
        <f t="shared" si="1447"/>
        <v>#DIV/0!</v>
      </c>
      <c r="M293" s="92" t="e">
        <f t="shared" si="1447"/>
        <v>#DIV/0!</v>
      </c>
      <c r="N293" s="92">
        <f t="shared" si="1447"/>
        <v>-1</v>
      </c>
      <c r="O293" s="93" t="e">
        <f t="shared" si="1447"/>
        <v>#DIV/0!</v>
      </c>
      <c r="P293" s="83">
        <f t="shared" si="1447"/>
        <v>-1</v>
      </c>
      <c r="Q293" s="92">
        <f t="shared" si="1447"/>
        <v>-1</v>
      </c>
      <c r="R293" s="92">
        <f t="shared" si="1447"/>
        <v>-1</v>
      </c>
      <c r="S293" s="93">
        <f t="shared" si="1447"/>
        <v>-1</v>
      </c>
      <c r="T293" s="83">
        <f t="shared" si="1447"/>
        <v>-1</v>
      </c>
      <c r="U293" s="83">
        <f t="shared" si="1447"/>
        <v>-1</v>
      </c>
      <c r="V293" s="655">
        <f t="shared" si="1447"/>
        <v>0.63207505963294941</v>
      </c>
      <c r="W293" s="69" t="e">
        <f t="shared" ref="W293:AH293" si="1448">W289/W285-1</f>
        <v>#DIV/0!</v>
      </c>
      <c r="X293" s="69" t="e">
        <f t="shared" si="1448"/>
        <v>#DIV/0!</v>
      </c>
      <c r="Y293" s="69" t="e">
        <f t="shared" si="1448"/>
        <v>#DIV/0!</v>
      </c>
      <c r="Z293" s="69" t="e">
        <f t="shared" si="1448"/>
        <v>#DIV/0!</v>
      </c>
      <c r="AA293" s="69" t="e">
        <f t="shared" si="1448"/>
        <v>#DIV/0!</v>
      </c>
      <c r="AB293" s="69" t="e">
        <f t="shared" si="1448"/>
        <v>#DIV/0!</v>
      </c>
      <c r="AC293" s="69" t="e">
        <f t="shared" si="1448"/>
        <v>#DIV/0!</v>
      </c>
      <c r="AD293" s="69">
        <f t="shared" si="1448"/>
        <v>0.69920319315437807</v>
      </c>
      <c r="AE293" s="69">
        <f t="shared" si="1448"/>
        <v>0.69920319315437807</v>
      </c>
      <c r="AF293" s="69">
        <f t="shared" si="1448"/>
        <v>0.6837502981787682</v>
      </c>
      <c r="AG293" s="69">
        <f t="shared" si="1448"/>
        <v>0.66448369702575016</v>
      </c>
      <c r="AH293" s="651">
        <f t="shared" si="1448"/>
        <v>0.63207505963294985</v>
      </c>
    </row>
    <row r="294" spans="1:34" ht="32.1" hidden="1" customHeight="1" outlineLevel="1" x14ac:dyDescent="0.35">
      <c r="A294" s="999" t="s">
        <v>57</v>
      </c>
      <c r="B294" s="1025" t="s">
        <v>85</v>
      </c>
      <c r="C294" s="466" t="s">
        <v>36</v>
      </c>
      <c r="D294" s="54">
        <v>0</v>
      </c>
      <c r="E294" s="55">
        <v>0</v>
      </c>
      <c r="F294" s="56">
        <v>0</v>
      </c>
      <c r="G294" s="488">
        <f>F294+E294+D294</f>
        <v>0</v>
      </c>
      <c r="H294" s="57">
        <v>0</v>
      </c>
      <c r="I294" s="55">
        <v>0</v>
      </c>
      <c r="J294" s="58">
        <v>0</v>
      </c>
      <c r="K294" s="59">
        <f>J294+I294+H294</f>
        <v>0</v>
      </c>
      <c r="L294" s="59">
        <f>K294+G294</f>
        <v>0</v>
      </c>
      <c r="M294" s="57">
        <v>0</v>
      </c>
      <c r="N294" s="55">
        <v>0</v>
      </c>
      <c r="O294" s="58">
        <v>0</v>
      </c>
      <c r="P294" s="59">
        <f>O294+N294+M294</f>
        <v>0</v>
      </c>
      <c r="Q294" s="57">
        <v>0</v>
      </c>
      <c r="R294" s="55">
        <v>0</v>
      </c>
      <c r="S294" s="58">
        <v>0</v>
      </c>
      <c r="T294" s="59">
        <f>S294+R294+Q294</f>
        <v>0</v>
      </c>
      <c r="U294" s="494">
        <f>T294+P294</f>
        <v>0</v>
      </c>
      <c r="V294" s="660">
        <f>U294+L294</f>
        <v>0</v>
      </c>
      <c r="W294" s="403">
        <f>D294</f>
        <v>0</v>
      </c>
      <c r="X294" s="403">
        <f>D294+E294</f>
        <v>0</v>
      </c>
      <c r="Y294" s="403">
        <f>D294+E294+F294</f>
        <v>0</v>
      </c>
      <c r="Z294" s="403">
        <f>D294+E294+F294+H294</f>
        <v>0</v>
      </c>
      <c r="AA294" s="403">
        <f t="shared" ref="AA294:AA299" si="1449">D294+E294+F294+H294+I294</f>
        <v>0</v>
      </c>
      <c r="AB294" s="403">
        <f t="shared" ref="AB294:AB299" si="1450">D294+E294+F294+H294+I294+J294</f>
        <v>0</v>
      </c>
      <c r="AC294" s="403">
        <f>D294+E294+F294+H294+I294+J294+M294</f>
        <v>0</v>
      </c>
      <c r="AD294" s="403">
        <f t="shared" ref="AD294:AD299" si="1451">D294+E294+F294+H294+I294+J294+M294+N294</f>
        <v>0</v>
      </c>
      <c r="AE294" s="403">
        <f t="shared" ref="AE294:AE299" si="1452">D294+E294+F294+H294+I294+J294+M294+N294+O294</f>
        <v>0</v>
      </c>
      <c r="AF294" s="403">
        <f t="shared" ref="AF294:AF299" si="1453">D294+E294+F294+H294+I294+J294+M294+N294+O294+Q294</f>
        <v>0</v>
      </c>
      <c r="AG294" s="403">
        <f>D294+E294+F294+H294+I294+J294+M294+N294+O294+Q294+R294</f>
        <v>0</v>
      </c>
      <c r="AH294" s="1031">
        <f>D294+E294+F294+H294+I294+J294+M294+N294+O294+Q294+R294+S294</f>
        <v>0</v>
      </c>
    </row>
    <row r="295" spans="1:34" ht="32.1" hidden="1" customHeight="1" outlineLevel="1" x14ac:dyDescent="0.35">
      <c r="A295" s="1000" t="str">
        <f t="shared" ref="A295:A303" si="1454">A294</f>
        <v>SPAIN</v>
      </c>
      <c r="B295" s="1026" t="str">
        <f t="shared" ref="B295:B303" si="1455">B294</f>
        <v>PRIMOR</v>
      </c>
      <c r="C295" s="495" t="s">
        <v>37</v>
      </c>
      <c r="D295" s="324">
        <f>D294/$B$2</f>
        <v>0</v>
      </c>
      <c r="E295" s="325">
        <f t="shared" ref="E295:F295" si="1456">E294/$B$2</f>
        <v>0</v>
      </c>
      <c r="F295" s="326">
        <f t="shared" si="1456"/>
        <v>0</v>
      </c>
      <c r="G295" s="333">
        <f t="shared" ref="G295:G299" si="1457">F295+E295+D295</f>
        <v>0</v>
      </c>
      <c r="H295" s="327">
        <f>H294/$B$2</f>
        <v>0</v>
      </c>
      <c r="I295" s="325">
        <f t="shared" ref="I295:J295" si="1458">I294/$B$2</f>
        <v>0</v>
      </c>
      <c r="J295" s="328">
        <f t="shared" si="1458"/>
        <v>0</v>
      </c>
      <c r="K295" s="329">
        <f t="shared" ref="K295:K299" si="1459">J295+I295+H295</f>
        <v>0</v>
      </c>
      <c r="L295" s="329">
        <f t="shared" ref="L295:L299" si="1460">K295+G295</f>
        <v>0</v>
      </c>
      <c r="M295" s="327">
        <f>M294/$B$2</f>
        <v>0</v>
      </c>
      <c r="N295" s="325">
        <f t="shared" ref="N295:O295" si="1461">N294/$B$2</f>
        <v>0</v>
      </c>
      <c r="O295" s="328">
        <f t="shared" si="1461"/>
        <v>0</v>
      </c>
      <c r="P295" s="329">
        <f t="shared" ref="P295:P299" si="1462">O295+N295+M295</f>
        <v>0</v>
      </c>
      <c r="Q295" s="327">
        <f>Q294/$B$2</f>
        <v>0</v>
      </c>
      <c r="R295" s="325">
        <f t="shared" ref="R295:S295" si="1463">R294/$B$2</f>
        <v>0</v>
      </c>
      <c r="S295" s="328">
        <f t="shared" si="1463"/>
        <v>0</v>
      </c>
      <c r="T295" s="329">
        <f t="shared" ref="T295:T298" si="1464">S295+R295+Q295</f>
        <v>0</v>
      </c>
      <c r="U295" s="329">
        <f t="shared" ref="U295:U299" si="1465">T295+P295</f>
        <v>0</v>
      </c>
      <c r="V295" s="645">
        <f t="shared" ref="V295:V299" si="1466">U295+L295</f>
        <v>0</v>
      </c>
      <c r="W295" s="329">
        <f t="shared" ref="W295:W299" si="1467">D295</f>
        <v>0</v>
      </c>
      <c r="X295" s="329">
        <f t="shared" ref="X295:X299" si="1468">D295+E295</f>
        <v>0</v>
      </c>
      <c r="Y295" s="329">
        <f>D295+E295+F295</f>
        <v>0</v>
      </c>
      <c r="Z295" s="329">
        <f t="shared" ref="Z295:Z299" si="1469">D295+E295+F295+H295</f>
        <v>0</v>
      </c>
      <c r="AA295" s="329">
        <f t="shared" si="1449"/>
        <v>0</v>
      </c>
      <c r="AB295" s="329">
        <f t="shared" si="1450"/>
        <v>0</v>
      </c>
      <c r="AC295" s="329">
        <f t="shared" ref="AC295:AC299" si="1470">D295+E295+F295+H295+I295+J295+M295</f>
        <v>0</v>
      </c>
      <c r="AD295" s="329">
        <f t="shared" si="1451"/>
        <v>0</v>
      </c>
      <c r="AE295" s="329">
        <f t="shared" si="1452"/>
        <v>0</v>
      </c>
      <c r="AF295" s="329">
        <f t="shared" si="1453"/>
        <v>0</v>
      </c>
      <c r="AG295" s="329">
        <f t="shared" ref="AG295:AG299" si="1471">D295+E295+F295+H295+I295+J295+M295+N295+O295+Q295+R295</f>
        <v>0</v>
      </c>
      <c r="AH295" s="1032">
        <f t="shared" ref="AH295:AH299" si="1472">D295+E295+F295+H295+I295+J295+M295+N295+O295+Q295+R295+S295</f>
        <v>0</v>
      </c>
    </row>
    <row r="296" spans="1:34" ht="32.1" hidden="1" customHeight="1" outlineLevel="1" x14ac:dyDescent="0.35">
      <c r="A296" s="1000" t="str">
        <f t="shared" si="1454"/>
        <v>SPAIN</v>
      </c>
      <c r="B296" s="1026" t="str">
        <f t="shared" si="1455"/>
        <v>PRIMOR</v>
      </c>
      <c r="C296" s="496" t="s">
        <v>38</v>
      </c>
      <c r="D296" s="336">
        <v>0</v>
      </c>
      <c r="E296" s="337">
        <v>0</v>
      </c>
      <c r="F296" s="338">
        <v>0</v>
      </c>
      <c r="G296" s="339">
        <f t="shared" si="1457"/>
        <v>0</v>
      </c>
      <c r="H296" s="340">
        <v>0</v>
      </c>
      <c r="I296" s="337">
        <v>0</v>
      </c>
      <c r="J296" s="341">
        <v>0</v>
      </c>
      <c r="K296" s="342">
        <f t="shared" si="1459"/>
        <v>0</v>
      </c>
      <c r="L296" s="342">
        <f t="shared" si="1460"/>
        <v>0</v>
      </c>
      <c r="M296" s="340">
        <v>0</v>
      </c>
      <c r="N296" s="337">
        <v>0</v>
      </c>
      <c r="O296" s="341">
        <v>0</v>
      </c>
      <c r="P296" s="342">
        <f t="shared" si="1462"/>
        <v>0</v>
      </c>
      <c r="Q296" s="340">
        <v>0</v>
      </c>
      <c r="R296" s="337">
        <v>0</v>
      </c>
      <c r="S296" s="341">
        <v>0</v>
      </c>
      <c r="T296" s="342">
        <f t="shared" si="1464"/>
        <v>0</v>
      </c>
      <c r="U296" s="342">
        <f t="shared" si="1465"/>
        <v>0</v>
      </c>
      <c r="V296" s="646">
        <f t="shared" si="1466"/>
        <v>0</v>
      </c>
      <c r="W296" s="342">
        <f t="shared" si="1467"/>
        <v>0</v>
      </c>
      <c r="X296" s="342">
        <f t="shared" si="1468"/>
        <v>0</v>
      </c>
      <c r="Y296" s="342">
        <f t="shared" ref="Y296:Y299" si="1473">D296+E296+F296</f>
        <v>0</v>
      </c>
      <c r="Z296" s="342">
        <f t="shared" si="1469"/>
        <v>0</v>
      </c>
      <c r="AA296" s="342">
        <f t="shared" si="1449"/>
        <v>0</v>
      </c>
      <c r="AB296" s="342">
        <f t="shared" si="1450"/>
        <v>0</v>
      </c>
      <c r="AC296" s="342">
        <f t="shared" si="1470"/>
        <v>0</v>
      </c>
      <c r="AD296" s="342">
        <f t="shared" si="1451"/>
        <v>0</v>
      </c>
      <c r="AE296" s="342">
        <f t="shared" si="1452"/>
        <v>0</v>
      </c>
      <c r="AF296" s="342">
        <f t="shared" si="1453"/>
        <v>0</v>
      </c>
      <c r="AG296" s="342">
        <f t="shared" si="1471"/>
        <v>0</v>
      </c>
      <c r="AH296" s="1033">
        <f t="shared" si="1472"/>
        <v>0</v>
      </c>
    </row>
    <row r="297" spans="1:34" ht="32.1" hidden="1" customHeight="1" outlineLevel="1" x14ac:dyDescent="0.35">
      <c r="A297" s="1000" t="str">
        <f t="shared" si="1454"/>
        <v>SPAIN</v>
      </c>
      <c r="B297" s="1026" t="str">
        <f t="shared" si="1455"/>
        <v>PRIMOR</v>
      </c>
      <c r="C297" s="497" t="s">
        <v>39</v>
      </c>
      <c r="D297" s="331">
        <f>D296/$B$2</f>
        <v>0</v>
      </c>
      <c r="E297" s="332">
        <f t="shared" ref="E297:F297" si="1474">E296/$B$2</f>
        <v>0</v>
      </c>
      <c r="F297" s="333">
        <f t="shared" si="1474"/>
        <v>0</v>
      </c>
      <c r="G297" s="333">
        <f t="shared" si="1457"/>
        <v>0</v>
      </c>
      <c r="H297" s="332">
        <f>H296/$B$2</f>
        <v>0</v>
      </c>
      <c r="I297" s="332">
        <f t="shared" ref="I297:J297" si="1475">I296/$B$2</f>
        <v>0</v>
      </c>
      <c r="J297" s="334">
        <f t="shared" si="1475"/>
        <v>0</v>
      </c>
      <c r="K297" s="335">
        <f t="shared" si="1459"/>
        <v>0</v>
      </c>
      <c r="L297" s="335">
        <f t="shared" si="1460"/>
        <v>0</v>
      </c>
      <c r="M297" s="332">
        <f>M296/$B$2</f>
        <v>0</v>
      </c>
      <c r="N297" s="332">
        <f t="shared" ref="N297:O297" si="1476">N296/$B$2</f>
        <v>0</v>
      </c>
      <c r="O297" s="334">
        <f t="shared" si="1476"/>
        <v>0</v>
      </c>
      <c r="P297" s="335">
        <f t="shared" si="1462"/>
        <v>0</v>
      </c>
      <c r="Q297" s="332">
        <f>Q296/$B$2</f>
        <v>0</v>
      </c>
      <c r="R297" s="332">
        <f t="shared" ref="R297:S297" si="1477">R296/$B$2</f>
        <v>0</v>
      </c>
      <c r="S297" s="334">
        <f t="shared" si="1477"/>
        <v>0</v>
      </c>
      <c r="T297" s="335">
        <f t="shared" si="1464"/>
        <v>0</v>
      </c>
      <c r="U297" s="335">
        <f t="shared" si="1465"/>
        <v>0</v>
      </c>
      <c r="V297" s="647">
        <f t="shared" si="1466"/>
        <v>0</v>
      </c>
      <c r="W297" s="335">
        <f t="shared" si="1467"/>
        <v>0</v>
      </c>
      <c r="X297" s="335">
        <f t="shared" si="1468"/>
        <v>0</v>
      </c>
      <c r="Y297" s="335">
        <f t="shared" si="1473"/>
        <v>0</v>
      </c>
      <c r="Z297" s="335">
        <f t="shared" si="1469"/>
        <v>0</v>
      </c>
      <c r="AA297" s="335">
        <f t="shared" si="1449"/>
        <v>0</v>
      </c>
      <c r="AB297" s="335">
        <f t="shared" si="1450"/>
        <v>0</v>
      </c>
      <c r="AC297" s="335">
        <f t="shared" si="1470"/>
        <v>0</v>
      </c>
      <c r="AD297" s="335">
        <f t="shared" si="1451"/>
        <v>0</v>
      </c>
      <c r="AE297" s="335">
        <f t="shared" si="1452"/>
        <v>0</v>
      </c>
      <c r="AF297" s="335">
        <f t="shared" si="1453"/>
        <v>0</v>
      </c>
      <c r="AG297" s="335">
        <f t="shared" si="1471"/>
        <v>0</v>
      </c>
      <c r="AH297" s="1034">
        <f t="shared" si="1472"/>
        <v>0</v>
      </c>
    </row>
    <row r="298" spans="1:34" ht="32.1" hidden="1" customHeight="1" outlineLevel="1" x14ac:dyDescent="0.35">
      <c r="A298" s="1000" t="str">
        <f t="shared" si="1454"/>
        <v>SPAIN</v>
      </c>
      <c r="B298" s="1026" t="str">
        <f t="shared" si="1455"/>
        <v>PRIMOR</v>
      </c>
      <c r="C298" s="498" t="s">
        <v>40</v>
      </c>
      <c r="D298" s="357">
        <f>'JANUARY ''25 PLN'!I37</f>
        <v>0</v>
      </c>
      <c r="E298" s="358">
        <f>'FEBRUARY ''25 PLN'!P38</f>
        <v>0</v>
      </c>
      <c r="F298" s="359">
        <f>'MARCH ''25 PLN'!Q38</f>
        <v>0</v>
      </c>
      <c r="G298" s="360">
        <f t="shared" si="1457"/>
        <v>0</v>
      </c>
      <c r="H298" s="361">
        <f>'APRIL ''25 PLN'!P38</f>
        <v>0</v>
      </c>
      <c r="I298" s="358">
        <f>'MAY ''25 PLN'!P38</f>
        <v>0</v>
      </c>
      <c r="J298" s="362">
        <f>'JUNE ''25 PLN'!Q38</f>
        <v>0</v>
      </c>
      <c r="K298" s="363">
        <f t="shared" si="1459"/>
        <v>0</v>
      </c>
      <c r="L298" s="363">
        <f t="shared" si="1460"/>
        <v>0</v>
      </c>
      <c r="M298" s="361">
        <f>'JULY ''25 PLN'!P37</f>
        <v>0</v>
      </c>
      <c r="N298" s="358">
        <f>'AUGUST ''25 PLN'!P37</f>
        <v>0</v>
      </c>
      <c r="O298" s="362">
        <f>'SEPTEMBER ''25 PLN'!P37</f>
        <v>0</v>
      </c>
      <c r="P298" s="363">
        <f t="shared" si="1462"/>
        <v>0</v>
      </c>
      <c r="Q298" s="361">
        <f>'OCTOBER ''25 PLN'!P37</f>
        <v>0</v>
      </c>
      <c r="R298" s="358">
        <f>'NOVEMBER ''25 PLN'!P37</f>
        <v>0</v>
      </c>
      <c r="S298" s="362">
        <f>'DECEMBER ''25 PLN'!P37</f>
        <v>0</v>
      </c>
      <c r="T298" s="363">
        <f t="shared" si="1464"/>
        <v>0</v>
      </c>
      <c r="U298" s="363">
        <f t="shared" si="1465"/>
        <v>0</v>
      </c>
      <c r="V298" s="648">
        <f t="shared" si="1466"/>
        <v>0</v>
      </c>
      <c r="W298" s="363">
        <f t="shared" si="1467"/>
        <v>0</v>
      </c>
      <c r="X298" s="363">
        <f t="shared" si="1468"/>
        <v>0</v>
      </c>
      <c r="Y298" s="363">
        <f t="shared" si="1473"/>
        <v>0</v>
      </c>
      <c r="Z298" s="363">
        <f t="shared" si="1469"/>
        <v>0</v>
      </c>
      <c r="AA298" s="363">
        <f t="shared" si="1449"/>
        <v>0</v>
      </c>
      <c r="AB298" s="363">
        <f t="shared" si="1450"/>
        <v>0</v>
      </c>
      <c r="AC298" s="363">
        <f t="shared" si="1470"/>
        <v>0</v>
      </c>
      <c r="AD298" s="363">
        <f t="shared" si="1451"/>
        <v>0</v>
      </c>
      <c r="AE298" s="363">
        <f t="shared" si="1452"/>
        <v>0</v>
      </c>
      <c r="AF298" s="363">
        <f t="shared" si="1453"/>
        <v>0</v>
      </c>
      <c r="AG298" s="363">
        <f t="shared" si="1471"/>
        <v>0</v>
      </c>
      <c r="AH298" s="1035">
        <f t="shared" si="1472"/>
        <v>0</v>
      </c>
    </row>
    <row r="299" spans="1:34" ht="32.1" hidden="1" customHeight="1" outlineLevel="1" x14ac:dyDescent="0.35">
      <c r="A299" s="1000" t="str">
        <f t="shared" si="1454"/>
        <v>SPAIN</v>
      </c>
      <c r="B299" s="1026" t="str">
        <f t="shared" si="1455"/>
        <v>PRIMOR</v>
      </c>
      <c r="C299" s="497" t="s">
        <v>41</v>
      </c>
      <c r="D299" s="331">
        <f>D298/$B$2</f>
        <v>0</v>
      </c>
      <c r="E299" s="817">
        <f t="shared" ref="E299:F299" si="1478">E298/$B$2</f>
        <v>0</v>
      </c>
      <c r="F299" s="818">
        <f t="shared" si="1478"/>
        <v>0</v>
      </c>
      <c r="G299" s="333">
        <f t="shared" si="1457"/>
        <v>0</v>
      </c>
      <c r="H299" s="332">
        <f>H298/$B$2</f>
        <v>0</v>
      </c>
      <c r="I299" s="817">
        <f t="shared" ref="I299:J299" si="1479">I298/$B$2</f>
        <v>0</v>
      </c>
      <c r="J299" s="817">
        <f t="shared" si="1479"/>
        <v>0</v>
      </c>
      <c r="K299" s="335">
        <f t="shared" si="1459"/>
        <v>0</v>
      </c>
      <c r="L299" s="335">
        <f t="shared" si="1460"/>
        <v>0</v>
      </c>
      <c r="M299" s="817">
        <f>M298/$B$2</f>
        <v>0</v>
      </c>
      <c r="N299" s="817">
        <f t="shared" ref="N299:O299" si="1480">N298/$B$2</f>
        <v>0</v>
      </c>
      <c r="O299" s="817">
        <f t="shared" si="1480"/>
        <v>0</v>
      </c>
      <c r="P299" s="335">
        <f t="shared" si="1462"/>
        <v>0</v>
      </c>
      <c r="Q299" s="817">
        <f>Q298/$B$2</f>
        <v>0</v>
      </c>
      <c r="R299" s="817">
        <f t="shared" ref="R299:S299" si="1481">R298/$B$2</f>
        <v>0</v>
      </c>
      <c r="S299" s="817">
        <f t="shared" si="1481"/>
        <v>0</v>
      </c>
      <c r="T299" s="335">
        <f>S299+R299+Q299</f>
        <v>0</v>
      </c>
      <c r="U299" s="335">
        <f t="shared" si="1465"/>
        <v>0</v>
      </c>
      <c r="V299" s="822">
        <f t="shared" si="1466"/>
        <v>0</v>
      </c>
      <c r="W299" s="335">
        <f t="shared" si="1467"/>
        <v>0</v>
      </c>
      <c r="X299" s="335">
        <f t="shared" si="1468"/>
        <v>0</v>
      </c>
      <c r="Y299" s="335">
        <f t="shared" si="1473"/>
        <v>0</v>
      </c>
      <c r="Z299" s="335">
        <f t="shared" si="1469"/>
        <v>0</v>
      </c>
      <c r="AA299" s="335">
        <f t="shared" si="1449"/>
        <v>0</v>
      </c>
      <c r="AB299" s="335">
        <f t="shared" si="1450"/>
        <v>0</v>
      </c>
      <c r="AC299" s="335">
        <f t="shared" si="1470"/>
        <v>0</v>
      </c>
      <c r="AD299" s="335">
        <f t="shared" si="1451"/>
        <v>0</v>
      </c>
      <c r="AE299" s="335">
        <f t="shared" si="1452"/>
        <v>0</v>
      </c>
      <c r="AF299" s="335">
        <f t="shared" si="1453"/>
        <v>0</v>
      </c>
      <c r="AG299" s="335">
        <f t="shared" si="1471"/>
        <v>0</v>
      </c>
      <c r="AH299" s="1034">
        <f t="shared" si="1472"/>
        <v>0</v>
      </c>
    </row>
    <row r="300" spans="1:34" ht="32.1" hidden="1" customHeight="1" outlineLevel="1" x14ac:dyDescent="0.35">
      <c r="A300" s="1000" t="str">
        <f t="shared" si="1454"/>
        <v>SPAIN</v>
      </c>
      <c r="B300" s="1026" t="str">
        <f t="shared" si="1455"/>
        <v>PRIMOR</v>
      </c>
      <c r="C300" s="499" t="s">
        <v>42</v>
      </c>
      <c r="D300" s="581">
        <f>D298-D296</f>
        <v>0</v>
      </c>
      <c r="E300" s="582">
        <f t="shared" ref="E300:G300" si="1482">E298-E296</f>
        <v>0</v>
      </c>
      <c r="F300" s="583">
        <f t="shared" si="1482"/>
        <v>0</v>
      </c>
      <c r="G300" s="584">
        <f t="shared" si="1482"/>
        <v>0</v>
      </c>
      <c r="H300" s="585">
        <f>H298-H296</f>
        <v>0</v>
      </c>
      <c r="I300" s="582">
        <f t="shared" ref="I300:V300" si="1483">I298-I296</f>
        <v>0</v>
      </c>
      <c r="J300" s="586">
        <f t="shared" si="1483"/>
        <v>0</v>
      </c>
      <c r="K300" s="587">
        <f t="shared" si="1483"/>
        <v>0</v>
      </c>
      <c r="L300" s="587">
        <f t="shared" si="1483"/>
        <v>0</v>
      </c>
      <c r="M300" s="585">
        <f t="shared" si="1483"/>
        <v>0</v>
      </c>
      <c r="N300" s="582">
        <f t="shared" si="1483"/>
        <v>0</v>
      </c>
      <c r="O300" s="586">
        <f t="shared" si="1483"/>
        <v>0</v>
      </c>
      <c r="P300" s="587">
        <f t="shared" si="1483"/>
        <v>0</v>
      </c>
      <c r="Q300" s="585">
        <f t="shared" si="1483"/>
        <v>0</v>
      </c>
      <c r="R300" s="582">
        <f t="shared" si="1483"/>
        <v>0</v>
      </c>
      <c r="S300" s="586">
        <f t="shared" si="1483"/>
        <v>0</v>
      </c>
      <c r="T300" s="587">
        <f t="shared" si="1483"/>
        <v>0</v>
      </c>
      <c r="U300" s="587">
        <f t="shared" si="1483"/>
        <v>0</v>
      </c>
      <c r="V300" s="661">
        <f t="shared" si="1483"/>
        <v>0</v>
      </c>
      <c r="W300" s="423">
        <f t="shared" ref="W300:AH300" si="1484">W298-W296</f>
        <v>0</v>
      </c>
      <c r="X300" s="423">
        <f t="shared" si="1484"/>
        <v>0</v>
      </c>
      <c r="Y300" s="423">
        <f t="shared" si="1484"/>
        <v>0</v>
      </c>
      <c r="Z300" s="423">
        <f t="shared" si="1484"/>
        <v>0</v>
      </c>
      <c r="AA300" s="423">
        <f t="shared" si="1484"/>
        <v>0</v>
      </c>
      <c r="AB300" s="423">
        <f t="shared" si="1484"/>
        <v>0</v>
      </c>
      <c r="AC300" s="423">
        <f t="shared" si="1484"/>
        <v>0</v>
      </c>
      <c r="AD300" s="423">
        <f t="shared" si="1484"/>
        <v>0</v>
      </c>
      <c r="AE300" s="423">
        <f t="shared" si="1484"/>
        <v>0</v>
      </c>
      <c r="AF300" s="423">
        <f t="shared" si="1484"/>
        <v>0</v>
      </c>
      <c r="AG300" s="423">
        <f t="shared" si="1484"/>
        <v>0</v>
      </c>
      <c r="AH300" s="512">
        <f t="shared" si="1484"/>
        <v>0</v>
      </c>
    </row>
    <row r="301" spans="1:34" ht="32.1" hidden="1" customHeight="1" outlineLevel="1" x14ac:dyDescent="0.35">
      <c r="A301" s="1000" t="str">
        <f t="shared" si="1454"/>
        <v>SPAIN</v>
      </c>
      <c r="B301" s="1026" t="str">
        <f t="shared" si="1455"/>
        <v>PRIMOR</v>
      </c>
      <c r="C301" s="499" t="s">
        <v>43</v>
      </c>
      <c r="D301" s="588" t="e">
        <f>D298/D296-1</f>
        <v>#DIV/0!</v>
      </c>
      <c r="E301" s="589" t="e">
        <f t="shared" ref="E301:F301" si="1485">E298/E296-1</f>
        <v>#DIV/0!</v>
      </c>
      <c r="F301" s="590" t="e">
        <f t="shared" si="1485"/>
        <v>#DIV/0!</v>
      </c>
      <c r="G301" s="591" t="e">
        <f>G298/G296-1</f>
        <v>#DIV/0!</v>
      </c>
      <c r="H301" s="592" t="e">
        <f>H298/H296-1</f>
        <v>#DIV/0!</v>
      </c>
      <c r="I301" s="589" t="e">
        <f t="shared" ref="I301:V301" si="1486">I298/I296-1</f>
        <v>#DIV/0!</v>
      </c>
      <c r="J301" s="593" t="e">
        <f t="shared" si="1486"/>
        <v>#DIV/0!</v>
      </c>
      <c r="K301" s="594" t="e">
        <f t="shared" si="1486"/>
        <v>#DIV/0!</v>
      </c>
      <c r="L301" s="594" t="e">
        <f t="shared" si="1486"/>
        <v>#DIV/0!</v>
      </c>
      <c r="M301" s="592" t="e">
        <f t="shared" si="1486"/>
        <v>#DIV/0!</v>
      </c>
      <c r="N301" s="589" t="e">
        <f t="shared" si="1486"/>
        <v>#DIV/0!</v>
      </c>
      <c r="O301" s="593" t="e">
        <f t="shared" si="1486"/>
        <v>#DIV/0!</v>
      </c>
      <c r="P301" s="594" t="e">
        <f t="shared" si="1486"/>
        <v>#DIV/0!</v>
      </c>
      <c r="Q301" s="592" t="e">
        <f t="shared" si="1486"/>
        <v>#DIV/0!</v>
      </c>
      <c r="R301" s="589" t="e">
        <f t="shared" si="1486"/>
        <v>#DIV/0!</v>
      </c>
      <c r="S301" s="593" t="e">
        <f t="shared" si="1486"/>
        <v>#DIV/0!</v>
      </c>
      <c r="T301" s="594" t="e">
        <f t="shared" si="1486"/>
        <v>#DIV/0!</v>
      </c>
      <c r="U301" s="594" t="e">
        <f t="shared" si="1486"/>
        <v>#DIV/0!</v>
      </c>
      <c r="V301" s="655" t="e">
        <f t="shared" si="1486"/>
        <v>#DIV/0!</v>
      </c>
      <c r="W301" s="430" t="e">
        <f t="shared" ref="W301:AH301" si="1487">W298/W296-1</f>
        <v>#DIV/0!</v>
      </c>
      <c r="X301" s="430" t="e">
        <f t="shared" si="1487"/>
        <v>#DIV/0!</v>
      </c>
      <c r="Y301" s="430" t="e">
        <f t="shared" si="1487"/>
        <v>#DIV/0!</v>
      </c>
      <c r="Z301" s="430" t="e">
        <f t="shared" si="1487"/>
        <v>#DIV/0!</v>
      </c>
      <c r="AA301" s="430" t="e">
        <f t="shared" si="1487"/>
        <v>#DIV/0!</v>
      </c>
      <c r="AB301" s="430" t="e">
        <f t="shared" si="1487"/>
        <v>#DIV/0!</v>
      </c>
      <c r="AC301" s="430" t="e">
        <f t="shared" si="1487"/>
        <v>#DIV/0!</v>
      </c>
      <c r="AD301" s="430" t="e">
        <f t="shared" si="1487"/>
        <v>#DIV/0!</v>
      </c>
      <c r="AE301" s="430" t="e">
        <f t="shared" si="1487"/>
        <v>#DIV/0!</v>
      </c>
      <c r="AF301" s="430" t="e">
        <f t="shared" si="1487"/>
        <v>#DIV/0!</v>
      </c>
      <c r="AG301" s="430" t="e">
        <f t="shared" si="1487"/>
        <v>#DIV/0!</v>
      </c>
      <c r="AH301" s="1036" t="e">
        <f t="shared" si="1487"/>
        <v>#DIV/0!</v>
      </c>
    </row>
    <row r="302" spans="1:34" ht="32.1" hidden="1" customHeight="1" outlineLevel="1" thickBot="1" x14ac:dyDescent="0.35">
      <c r="A302" s="1001" t="str">
        <f t="shared" si="1454"/>
        <v>SPAIN</v>
      </c>
      <c r="B302" s="1027" t="str">
        <f t="shared" si="1455"/>
        <v>PRIMOR</v>
      </c>
      <c r="C302" s="465" t="s">
        <v>44</v>
      </c>
      <c r="D302" s="70" t="e">
        <f>D298/D294-1</f>
        <v>#DIV/0!</v>
      </c>
      <c r="E302" s="80" t="e">
        <f t="shared" ref="E302:G302" si="1488">E298/E294-1</f>
        <v>#DIV/0!</v>
      </c>
      <c r="F302" s="79" t="e">
        <f t="shared" si="1488"/>
        <v>#DIV/0!</v>
      </c>
      <c r="G302" s="79" t="e">
        <f t="shared" si="1488"/>
        <v>#DIV/0!</v>
      </c>
      <c r="H302" s="80" t="e">
        <f>H298/H294-1</f>
        <v>#DIV/0!</v>
      </c>
      <c r="I302" s="80" t="e">
        <f t="shared" ref="I302:V302" si="1489">I298/I294-1</f>
        <v>#DIV/0!</v>
      </c>
      <c r="J302" s="82" t="e">
        <f t="shared" si="1489"/>
        <v>#DIV/0!</v>
      </c>
      <c r="K302" s="69" t="e">
        <f t="shared" si="1489"/>
        <v>#DIV/0!</v>
      </c>
      <c r="L302" s="69" t="e">
        <f t="shared" si="1489"/>
        <v>#DIV/0!</v>
      </c>
      <c r="M302" s="80" t="e">
        <f t="shared" si="1489"/>
        <v>#DIV/0!</v>
      </c>
      <c r="N302" s="80" t="e">
        <f t="shared" si="1489"/>
        <v>#DIV/0!</v>
      </c>
      <c r="O302" s="82" t="e">
        <f t="shared" si="1489"/>
        <v>#DIV/0!</v>
      </c>
      <c r="P302" s="69" t="e">
        <f t="shared" si="1489"/>
        <v>#DIV/0!</v>
      </c>
      <c r="Q302" s="80" t="e">
        <f t="shared" si="1489"/>
        <v>#DIV/0!</v>
      </c>
      <c r="R302" s="80" t="e">
        <f t="shared" si="1489"/>
        <v>#DIV/0!</v>
      </c>
      <c r="S302" s="82" t="e">
        <f t="shared" si="1489"/>
        <v>#DIV/0!</v>
      </c>
      <c r="T302" s="69" t="e">
        <f t="shared" si="1489"/>
        <v>#DIV/0!</v>
      </c>
      <c r="U302" s="69" t="e">
        <f t="shared" si="1489"/>
        <v>#DIV/0!</v>
      </c>
      <c r="V302" s="651" t="e">
        <f t="shared" si="1489"/>
        <v>#DIV/0!</v>
      </c>
      <c r="W302" s="69" t="e">
        <f t="shared" ref="W302:AH302" si="1490">W298/W294-1</f>
        <v>#DIV/0!</v>
      </c>
      <c r="X302" s="69" t="e">
        <f t="shared" si="1490"/>
        <v>#DIV/0!</v>
      </c>
      <c r="Y302" s="69" t="e">
        <f t="shared" si="1490"/>
        <v>#DIV/0!</v>
      </c>
      <c r="Z302" s="69" t="e">
        <f t="shared" si="1490"/>
        <v>#DIV/0!</v>
      </c>
      <c r="AA302" s="69" t="e">
        <f t="shared" si="1490"/>
        <v>#DIV/0!</v>
      </c>
      <c r="AB302" s="69" t="e">
        <f t="shared" si="1490"/>
        <v>#DIV/0!</v>
      </c>
      <c r="AC302" s="69" t="e">
        <f t="shared" si="1490"/>
        <v>#DIV/0!</v>
      </c>
      <c r="AD302" s="69" t="e">
        <f t="shared" si="1490"/>
        <v>#DIV/0!</v>
      </c>
      <c r="AE302" s="69" t="e">
        <f t="shared" si="1490"/>
        <v>#DIV/0!</v>
      </c>
      <c r="AF302" s="69" t="e">
        <f t="shared" si="1490"/>
        <v>#DIV/0!</v>
      </c>
      <c r="AG302" s="69" t="e">
        <f t="shared" si="1490"/>
        <v>#DIV/0!</v>
      </c>
      <c r="AH302" s="651" t="e">
        <f t="shared" si="1490"/>
        <v>#DIV/0!</v>
      </c>
    </row>
    <row r="303" spans="1:34" ht="32.1" hidden="1" customHeight="1" thickBot="1" x14ac:dyDescent="0.35">
      <c r="A303" s="1022" t="str">
        <f t="shared" si="1454"/>
        <v>SPAIN</v>
      </c>
      <c r="B303" s="1023" t="str">
        <f t="shared" si="1455"/>
        <v>PRIMOR</v>
      </c>
      <c r="C303" s="1023"/>
      <c r="D303" s="1023"/>
      <c r="E303" s="1023"/>
      <c r="F303" s="1023"/>
      <c r="G303" s="1023"/>
      <c r="H303" s="1023"/>
      <c r="I303" s="1023"/>
      <c r="J303" s="1023"/>
      <c r="K303" s="1023"/>
      <c r="L303" s="1023"/>
      <c r="M303" s="1023"/>
      <c r="N303" s="1023"/>
      <c r="O303" s="1023"/>
      <c r="P303" s="1023"/>
      <c r="Q303" s="1023"/>
      <c r="R303" s="1023"/>
      <c r="S303" s="1023"/>
      <c r="T303" s="1023"/>
      <c r="U303" s="1023"/>
      <c r="V303" s="1024"/>
      <c r="W303" s="674"/>
      <c r="X303" s="674"/>
      <c r="Y303" s="674"/>
      <c r="Z303" s="674"/>
      <c r="AA303" s="674"/>
      <c r="AB303" s="674"/>
      <c r="AC303" s="674"/>
      <c r="AD303" s="674"/>
      <c r="AE303" s="674"/>
      <c r="AF303" s="674"/>
      <c r="AG303" s="674"/>
      <c r="AH303" s="1039"/>
    </row>
    <row r="304" spans="1:34" s="247" customFormat="1" ht="32.1" customHeight="1" outlineLevel="1" x14ac:dyDescent="0.3">
      <c r="A304" s="999" t="s">
        <v>69</v>
      </c>
      <c r="B304" s="1005" t="s">
        <v>86</v>
      </c>
      <c r="C304" s="259" t="s">
        <v>36</v>
      </c>
      <c r="D304" s="477">
        <v>0</v>
      </c>
      <c r="E304" s="478">
        <v>1531.0895</v>
      </c>
      <c r="F304" s="479">
        <v>1830.2405000000001</v>
      </c>
      <c r="G304" s="488">
        <f>F304+E304+D304</f>
        <v>3361.33</v>
      </c>
      <c r="H304" s="481">
        <v>1885.81</v>
      </c>
      <c r="I304" s="478">
        <v>-84.42</v>
      </c>
      <c r="J304" s="482">
        <v>2148.4299999999998</v>
      </c>
      <c r="K304" s="483">
        <f>J304+I304+H304</f>
        <v>3949.8199999999997</v>
      </c>
      <c r="L304" s="483">
        <f>K304+G304</f>
        <v>7311.15</v>
      </c>
      <c r="M304" s="481">
        <v>0</v>
      </c>
      <c r="N304" s="478">
        <v>1952.4297999999999</v>
      </c>
      <c r="O304" s="482">
        <v>0</v>
      </c>
      <c r="P304" s="483">
        <f>O304+N304+M304</f>
        <v>1952.4297999999999</v>
      </c>
      <c r="Q304" s="481">
        <v>2109.8798999999999</v>
      </c>
      <c r="R304" s="478">
        <v>5256.3495999999996</v>
      </c>
      <c r="S304" s="482">
        <v>784.03</v>
      </c>
      <c r="T304" s="483">
        <f>S304+R304+Q304</f>
        <v>8150.2594999999992</v>
      </c>
      <c r="U304" s="484">
        <f>T304+P304</f>
        <v>10102.689299999998</v>
      </c>
      <c r="V304" s="656">
        <f>U304+L304</f>
        <v>17413.8393</v>
      </c>
      <c r="W304" s="403">
        <f>D304</f>
        <v>0</v>
      </c>
      <c r="X304" s="403">
        <f>D304+E304</f>
        <v>1531.0895</v>
      </c>
      <c r="Y304" s="403">
        <f>D304+E304+F304</f>
        <v>3361.33</v>
      </c>
      <c r="Z304" s="403">
        <f>D304+E304+F304+H304</f>
        <v>5247.1399999999994</v>
      </c>
      <c r="AA304" s="403">
        <f t="shared" ref="AA304:AA309" si="1491">D304+E304+F304+H304+I304</f>
        <v>5162.7199999999993</v>
      </c>
      <c r="AB304" s="403">
        <f t="shared" ref="AB304:AB309" si="1492">D304+E304+F304+H304+I304+J304</f>
        <v>7311.15</v>
      </c>
      <c r="AC304" s="403">
        <f>D304+E304+F304+H304+I304+J304+M304</f>
        <v>7311.15</v>
      </c>
      <c r="AD304" s="403">
        <f t="shared" ref="AD304:AD309" si="1493">D304+E304+F304+H304+I304+J304+M304+N304</f>
        <v>9263.5797999999995</v>
      </c>
      <c r="AE304" s="403">
        <f t="shared" ref="AE304:AE309" si="1494">D304+E304+F304+H304+I304+J304+M304+N304+O304</f>
        <v>9263.5797999999995</v>
      </c>
      <c r="AF304" s="403">
        <f t="shared" ref="AF304:AF309" si="1495">D304+E304+F304+H304+I304+J304+M304+N304+O304+Q304</f>
        <v>11373.459699999999</v>
      </c>
      <c r="AG304" s="403">
        <f>D304+E304+F304+H304+I304+J304+M304+N304+O304+Q304+R304</f>
        <v>16629.809300000001</v>
      </c>
      <c r="AH304" s="1031">
        <f>D304+E304+F304+H304+I304+J304+M304+N304+O304+Q304+R304+S304</f>
        <v>17413.8393</v>
      </c>
    </row>
    <row r="305" spans="1:34" ht="32.1" customHeight="1" outlineLevel="1" x14ac:dyDescent="0.3">
      <c r="A305" s="1000" t="str">
        <f t="shared" ref="A305:A312" si="1496">A304</f>
        <v>AUSTRIA</v>
      </c>
      <c r="B305" s="988" t="str">
        <f t="shared" ref="B305:B312" si="1497">B304</f>
        <v>Studio Estetico / Lashboutique Vienna</v>
      </c>
      <c r="C305" s="275" t="s">
        <v>37</v>
      </c>
      <c r="D305" s="324">
        <f>D304/$B$2</f>
        <v>0</v>
      </c>
      <c r="E305" s="325">
        <f t="shared" ref="E305:F305" si="1498">E304/$B$2</f>
        <v>356.06732558139538</v>
      </c>
      <c r="F305" s="326">
        <f t="shared" si="1498"/>
        <v>425.63732558139537</v>
      </c>
      <c r="G305" s="333">
        <f t="shared" ref="G305:G309" si="1499">F305+E305+D305</f>
        <v>781.7046511627907</v>
      </c>
      <c r="H305" s="327">
        <f>H304/$B$2</f>
        <v>438.56046511627909</v>
      </c>
      <c r="I305" s="325">
        <f t="shared" ref="I305:J305" si="1500">I304/$B$2</f>
        <v>-19.632558139534886</v>
      </c>
      <c r="J305" s="328">
        <f t="shared" si="1500"/>
        <v>499.63488372093019</v>
      </c>
      <c r="K305" s="329">
        <f t="shared" ref="K305:K309" si="1501">J305+I305+H305</f>
        <v>918.56279069767447</v>
      </c>
      <c r="L305" s="329">
        <f t="shared" ref="L305:L309" si="1502">K305+G305</f>
        <v>1700.2674418604652</v>
      </c>
      <c r="M305" s="327">
        <f>M304/$B$2</f>
        <v>0</v>
      </c>
      <c r="N305" s="325">
        <f t="shared" ref="N305:O305" si="1503">N304/$B$2</f>
        <v>454.05344186046511</v>
      </c>
      <c r="O305" s="328">
        <f t="shared" si="1503"/>
        <v>0</v>
      </c>
      <c r="P305" s="329">
        <f t="shared" ref="P305:P309" si="1504">O305+N305+M305</f>
        <v>454.05344186046511</v>
      </c>
      <c r="Q305" s="327">
        <f>Q304/$B$2</f>
        <v>490.6697441860465</v>
      </c>
      <c r="R305" s="325">
        <f t="shared" ref="R305:S305" si="1505">R304/$B$2</f>
        <v>1222.4068837209302</v>
      </c>
      <c r="S305" s="328">
        <f t="shared" si="1505"/>
        <v>182.33255813953488</v>
      </c>
      <c r="T305" s="329">
        <f t="shared" ref="T305:T308" si="1506">S305+R305+Q305</f>
        <v>1895.4091860465116</v>
      </c>
      <c r="U305" s="329">
        <f t="shared" ref="U305:U309" si="1507">T305+P305</f>
        <v>2349.4626279069766</v>
      </c>
      <c r="V305" s="645">
        <f t="shared" ref="V305:V309" si="1508">U305+L305</f>
        <v>4049.7300697674418</v>
      </c>
      <c r="W305" s="675">
        <f t="shared" ref="W305:W309" si="1509">D305</f>
        <v>0</v>
      </c>
      <c r="X305" s="675">
        <f t="shared" ref="X305:X309" si="1510">D305+E305</f>
        <v>356.06732558139538</v>
      </c>
      <c r="Y305" s="675">
        <f>D305+E305+F305</f>
        <v>781.7046511627907</v>
      </c>
      <c r="Z305" s="675">
        <f t="shared" ref="Z305:Z309" si="1511">D305+E305+F305+H305</f>
        <v>1220.2651162790698</v>
      </c>
      <c r="AA305" s="675">
        <f t="shared" si="1491"/>
        <v>1200.6325581395349</v>
      </c>
      <c r="AB305" s="675">
        <f t="shared" si="1492"/>
        <v>1700.2674418604652</v>
      </c>
      <c r="AC305" s="675">
        <f t="shared" ref="AC305:AC309" si="1512">D305+E305+F305+H305+I305+J305+M305</f>
        <v>1700.2674418604652</v>
      </c>
      <c r="AD305" s="675">
        <f t="shared" si="1493"/>
        <v>2154.3208837209304</v>
      </c>
      <c r="AE305" s="675">
        <f t="shared" si="1494"/>
        <v>2154.3208837209304</v>
      </c>
      <c r="AF305" s="675">
        <f t="shared" si="1495"/>
        <v>2644.9906279069769</v>
      </c>
      <c r="AG305" s="675">
        <f t="shared" ref="AG305:AG309" si="1513">D305+E305+F305+H305+I305+J305+M305+N305+O305+Q305+R305</f>
        <v>3867.3975116279071</v>
      </c>
      <c r="AH305" s="645">
        <f t="shared" ref="AH305:AH309" si="1514">D305+E305+F305+H305+I305+J305+M305+N305+O305+Q305+R305+S305</f>
        <v>4049.7300697674418</v>
      </c>
    </row>
    <row r="306" spans="1:34" ht="32.1" customHeight="1" outlineLevel="1" x14ac:dyDescent="0.3">
      <c r="A306" s="1000" t="str">
        <f t="shared" si="1496"/>
        <v>AUSTRIA</v>
      </c>
      <c r="B306" s="988" t="str">
        <f t="shared" si="1497"/>
        <v>Studio Estetico / Lashboutique Vienna</v>
      </c>
      <c r="C306" s="322" t="s">
        <v>38</v>
      </c>
      <c r="D306" s="336">
        <v>800</v>
      </c>
      <c r="E306" s="337">
        <v>1600</v>
      </c>
      <c r="F306" s="338">
        <v>1900</v>
      </c>
      <c r="G306" s="339">
        <f t="shared" si="1499"/>
        <v>4300</v>
      </c>
      <c r="H306" s="340">
        <v>1900</v>
      </c>
      <c r="I306" s="337">
        <v>1500</v>
      </c>
      <c r="J306" s="341">
        <v>2500</v>
      </c>
      <c r="K306" s="342">
        <f t="shared" si="1501"/>
        <v>5900</v>
      </c>
      <c r="L306" s="342">
        <f t="shared" si="1502"/>
        <v>10200</v>
      </c>
      <c r="M306" s="340">
        <v>1500</v>
      </c>
      <c r="N306" s="337">
        <v>2050</v>
      </c>
      <c r="O306" s="341">
        <v>700</v>
      </c>
      <c r="P306" s="342">
        <f t="shared" si="1504"/>
        <v>4250</v>
      </c>
      <c r="Q306" s="340">
        <v>4000</v>
      </c>
      <c r="R306" s="337">
        <v>8000</v>
      </c>
      <c r="S306" s="341">
        <v>2000</v>
      </c>
      <c r="T306" s="342">
        <f t="shared" si="1506"/>
        <v>14000</v>
      </c>
      <c r="U306" s="342">
        <f t="shared" si="1507"/>
        <v>18250</v>
      </c>
      <c r="V306" s="646">
        <f t="shared" si="1508"/>
        <v>28450</v>
      </c>
      <c r="W306" s="676">
        <f t="shared" si="1509"/>
        <v>800</v>
      </c>
      <c r="X306" s="676">
        <f t="shared" si="1510"/>
        <v>2400</v>
      </c>
      <c r="Y306" s="676">
        <f t="shared" ref="Y306:Y309" si="1515">D306+E306+F306</f>
        <v>4300</v>
      </c>
      <c r="Z306" s="676">
        <f t="shared" si="1511"/>
        <v>6200</v>
      </c>
      <c r="AA306" s="676">
        <f t="shared" si="1491"/>
        <v>7700</v>
      </c>
      <c r="AB306" s="676">
        <f t="shared" si="1492"/>
        <v>10200</v>
      </c>
      <c r="AC306" s="676">
        <f t="shared" si="1512"/>
        <v>11700</v>
      </c>
      <c r="AD306" s="676">
        <f t="shared" si="1493"/>
        <v>13750</v>
      </c>
      <c r="AE306" s="676">
        <f t="shared" si="1494"/>
        <v>14450</v>
      </c>
      <c r="AF306" s="676">
        <f t="shared" si="1495"/>
        <v>18450</v>
      </c>
      <c r="AG306" s="676">
        <f t="shared" si="1513"/>
        <v>26450</v>
      </c>
      <c r="AH306" s="646">
        <f t="shared" si="1514"/>
        <v>28450</v>
      </c>
    </row>
    <row r="307" spans="1:34" ht="32.1" customHeight="1" outlineLevel="1" x14ac:dyDescent="0.3">
      <c r="A307" s="1000" t="str">
        <f t="shared" si="1496"/>
        <v>AUSTRIA</v>
      </c>
      <c r="B307" s="988" t="str">
        <f t="shared" si="1497"/>
        <v>Studio Estetico / Lashboutique Vienna</v>
      </c>
      <c r="C307" s="268" t="s">
        <v>39</v>
      </c>
      <c r="D307" s="331">
        <f>D306/$B$2</f>
        <v>186.04651162790699</v>
      </c>
      <c r="E307" s="332">
        <f t="shared" ref="E307:F307" si="1516">E306/$B$2</f>
        <v>372.09302325581399</v>
      </c>
      <c r="F307" s="333">
        <f t="shared" si="1516"/>
        <v>441.8604651162791</v>
      </c>
      <c r="G307" s="333">
        <f t="shared" si="1499"/>
        <v>1000</v>
      </c>
      <c r="H307" s="332">
        <f>H306/$B$2</f>
        <v>441.8604651162791</v>
      </c>
      <c r="I307" s="332">
        <f t="shared" ref="I307:J307" si="1517">I306/$B$2</f>
        <v>348.83720930232562</v>
      </c>
      <c r="J307" s="334">
        <f t="shared" si="1517"/>
        <v>581.39534883720933</v>
      </c>
      <c r="K307" s="335">
        <f t="shared" si="1501"/>
        <v>1372.0930232558139</v>
      </c>
      <c r="L307" s="335">
        <f t="shared" si="1502"/>
        <v>2372.0930232558139</v>
      </c>
      <c r="M307" s="332">
        <f>M306/$B$2</f>
        <v>348.83720930232562</v>
      </c>
      <c r="N307" s="332">
        <f t="shared" ref="N307:O307" si="1518">N306/$B$2</f>
        <v>476.74418604651163</v>
      </c>
      <c r="O307" s="334">
        <f t="shared" si="1518"/>
        <v>162.79069767441862</v>
      </c>
      <c r="P307" s="335">
        <f t="shared" si="1504"/>
        <v>988.37209302325584</v>
      </c>
      <c r="Q307" s="332">
        <f>Q306/$B$2</f>
        <v>930.23255813953494</v>
      </c>
      <c r="R307" s="332">
        <f t="shared" ref="R307:S307" si="1519">R306/$B$2</f>
        <v>1860.4651162790699</v>
      </c>
      <c r="S307" s="334">
        <f t="shared" si="1519"/>
        <v>465.11627906976747</v>
      </c>
      <c r="T307" s="335">
        <f t="shared" si="1506"/>
        <v>3255.8139534883721</v>
      </c>
      <c r="U307" s="335">
        <f t="shared" si="1507"/>
        <v>4244.1860465116279</v>
      </c>
      <c r="V307" s="647">
        <f t="shared" si="1508"/>
        <v>6616.2790697674418</v>
      </c>
      <c r="W307" s="677">
        <f t="shared" si="1509"/>
        <v>186.04651162790699</v>
      </c>
      <c r="X307" s="677">
        <f t="shared" si="1510"/>
        <v>558.13953488372101</v>
      </c>
      <c r="Y307" s="677">
        <f t="shared" si="1515"/>
        <v>1000.0000000000001</v>
      </c>
      <c r="Z307" s="677">
        <f t="shared" si="1511"/>
        <v>1441.8604651162791</v>
      </c>
      <c r="AA307" s="677">
        <f t="shared" si="1491"/>
        <v>1790.6976744186047</v>
      </c>
      <c r="AB307" s="677">
        <f t="shared" si="1492"/>
        <v>2372.0930232558139</v>
      </c>
      <c r="AC307" s="677">
        <f t="shared" si="1512"/>
        <v>2720.9302325581393</v>
      </c>
      <c r="AD307" s="677">
        <f t="shared" si="1493"/>
        <v>3197.6744186046508</v>
      </c>
      <c r="AE307" s="677">
        <f t="shared" si="1494"/>
        <v>3360.4651162790692</v>
      </c>
      <c r="AF307" s="677">
        <f t="shared" si="1495"/>
        <v>4290.697674418604</v>
      </c>
      <c r="AG307" s="677">
        <f t="shared" si="1513"/>
        <v>6151.1627906976737</v>
      </c>
      <c r="AH307" s="647">
        <f t="shared" si="1514"/>
        <v>6616.2790697674409</v>
      </c>
    </row>
    <row r="308" spans="1:34" ht="32.1" customHeight="1" outlineLevel="1" x14ac:dyDescent="0.3">
      <c r="A308" s="1000" t="str">
        <f t="shared" si="1496"/>
        <v>AUSTRIA</v>
      </c>
      <c r="B308" s="988" t="str">
        <f t="shared" si="1497"/>
        <v>Studio Estetico / Lashboutique Vienna</v>
      </c>
      <c r="C308" s="323" t="s">
        <v>40</v>
      </c>
      <c r="D308" s="357">
        <f>'JANUARY ''25 PLN'!I40</f>
        <v>0</v>
      </c>
      <c r="E308" s="358">
        <f>'FEBRUARY ''25 PLN'!P41</f>
        <v>1530.37</v>
      </c>
      <c r="F308" s="359">
        <f>'MARCH ''25 PLN'!Q41</f>
        <v>1496.9304999999999</v>
      </c>
      <c r="G308" s="360">
        <f t="shared" si="1499"/>
        <v>3027.3004999999998</v>
      </c>
      <c r="H308" s="361">
        <f>'APRIL ''25 PLN'!P41</f>
        <v>1830</v>
      </c>
      <c r="I308" s="358">
        <f>'MAY ''25 PLN'!P41</f>
        <v>1500</v>
      </c>
      <c r="J308" s="362">
        <f>'JUNE ''25 PLN'!Q41</f>
        <v>2000</v>
      </c>
      <c r="K308" s="363">
        <f t="shared" si="1501"/>
        <v>5330</v>
      </c>
      <c r="L308" s="363">
        <f t="shared" si="1502"/>
        <v>8357.3004999999994</v>
      </c>
      <c r="M308" s="361">
        <f>'JULY ''25 PLN'!P40</f>
        <v>0</v>
      </c>
      <c r="N308" s="358">
        <f>'AUGUST ''25 PLN'!P40</f>
        <v>0</v>
      </c>
      <c r="O308" s="362">
        <f>'SEPTEMBER ''25 PLN'!P40</f>
        <v>0</v>
      </c>
      <c r="P308" s="363">
        <f t="shared" si="1504"/>
        <v>0</v>
      </c>
      <c r="Q308" s="361">
        <f>'OCTOBER ''25 PLN'!P40</f>
        <v>0</v>
      </c>
      <c r="R308" s="358">
        <f>'NOVEMBER ''25 PLN'!P40</f>
        <v>0</v>
      </c>
      <c r="S308" s="362">
        <f>'DECEMBER ''25 PLN'!P40</f>
        <v>0</v>
      </c>
      <c r="T308" s="363">
        <f t="shared" si="1506"/>
        <v>0</v>
      </c>
      <c r="U308" s="363">
        <f t="shared" si="1507"/>
        <v>0</v>
      </c>
      <c r="V308" s="648">
        <f t="shared" si="1508"/>
        <v>8357.3004999999994</v>
      </c>
      <c r="W308" s="678">
        <f t="shared" si="1509"/>
        <v>0</v>
      </c>
      <c r="X308" s="678">
        <f t="shared" si="1510"/>
        <v>1530.37</v>
      </c>
      <c r="Y308" s="678">
        <f t="shared" si="1515"/>
        <v>3027.3004999999998</v>
      </c>
      <c r="Z308" s="678">
        <f t="shared" si="1511"/>
        <v>4857.3004999999994</v>
      </c>
      <c r="AA308" s="678">
        <f t="shared" si="1491"/>
        <v>6357.3004999999994</v>
      </c>
      <c r="AB308" s="678">
        <f t="shared" si="1492"/>
        <v>8357.3004999999994</v>
      </c>
      <c r="AC308" s="678">
        <f t="shared" si="1512"/>
        <v>8357.3004999999994</v>
      </c>
      <c r="AD308" s="678">
        <f t="shared" si="1493"/>
        <v>8357.3004999999994</v>
      </c>
      <c r="AE308" s="678">
        <f t="shared" si="1494"/>
        <v>8357.3004999999994</v>
      </c>
      <c r="AF308" s="678">
        <f t="shared" si="1495"/>
        <v>8357.3004999999994</v>
      </c>
      <c r="AG308" s="678">
        <f t="shared" si="1513"/>
        <v>8357.3004999999994</v>
      </c>
      <c r="AH308" s="648">
        <f t="shared" si="1514"/>
        <v>8357.3004999999994</v>
      </c>
    </row>
    <row r="309" spans="1:34" ht="32.1" customHeight="1" outlineLevel="1" x14ac:dyDescent="0.3">
      <c r="A309" s="1000" t="str">
        <f t="shared" si="1496"/>
        <v>AUSTRIA</v>
      </c>
      <c r="B309" s="988" t="str">
        <f t="shared" si="1497"/>
        <v>Studio Estetico / Lashboutique Vienna</v>
      </c>
      <c r="C309" s="268" t="s">
        <v>41</v>
      </c>
      <c r="D309" s="331">
        <f>D308/$B$2</f>
        <v>0</v>
      </c>
      <c r="E309" s="817">
        <f t="shared" ref="E309:F309" si="1520">E308/$B$2</f>
        <v>355.9</v>
      </c>
      <c r="F309" s="818">
        <f t="shared" si="1520"/>
        <v>348.12337209302325</v>
      </c>
      <c r="G309" s="333">
        <f t="shared" si="1499"/>
        <v>704.02337209302323</v>
      </c>
      <c r="H309" s="332">
        <f>H308/$B$2</f>
        <v>425.58139534883725</v>
      </c>
      <c r="I309" s="817">
        <f t="shared" ref="I309:J309" si="1521">I308/$B$2</f>
        <v>348.83720930232562</v>
      </c>
      <c r="J309" s="817">
        <f t="shared" si="1521"/>
        <v>465.11627906976747</v>
      </c>
      <c r="K309" s="335">
        <f t="shared" si="1501"/>
        <v>1239.5348837209303</v>
      </c>
      <c r="L309" s="335">
        <f t="shared" si="1502"/>
        <v>1943.5582558139536</v>
      </c>
      <c r="M309" s="817">
        <f>M308/$B$2</f>
        <v>0</v>
      </c>
      <c r="N309" s="817">
        <f t="shared" ref="N309:O309" si="1522">N308/$B$2</f>
        <v>0</v>
      </c>
      <c r="O309" s="817">
        <f t="shared" si="1522"/>
        <v>0</v>
      </c>
      <c r="P309" s="335">
        <f t="shared" si="1504"/>
        <v>0</v>
      </c>
      <c r="Q309" s="817">
        <f>Q308/$B$2</f>
        <v>0</v>
      </c>
      <c r="R309" s="817">
        <f t="shared" ref="R309:S309" si="1523">R308/$B$2</f>
        <v>0</v>
      </c>
      <c r="S309" s="817">
        <f t="shared" si="1523"/>
        <v>0</v>
      </c>
      <c r="T309" s="335">
        <f>S309+R309+Q309</f>
        <v>0</v>
      </c>
      <c r="U309" s="335">
        <f t="shared" si="1507"/>
        <v>0</v>
      </c>
      <c r="V309" s="822">
        <f t="shared" si="1508"/>
        <v>1943.5582558139536</v>
      </c>
      <c r="W309" s="823">
        <f t="shared" si="1509"/>
        <v>0</v>
      </c>
      <c r="X309" s="823">
        <f t="shared" si="1510"/>
        <v>355.9</v>
      </c>
      <c r="Y309" s="823">
        <f t="shared" si="1515"/>
        <v>704.02337209302323</v>
      </c>
      <c r="Z309" s="823">
        <f t="shared" si="1511"/>
        <v>1129.6047674418605</v>
      </c>
      <c r="AA309" s="823">
        <f t="shared" si="1491"/>
        <v>1478.4419767441861</v>
      </c>
      <c r="AB309" s="823">
        <f t="shared" si="1492"/>
        <v>1943.5582558139536</v>
      </c>
      <c r="AC309" s="823">
        <f t="shared" si="1512"/>
        <v>1943.5582558139536</v>
      </c>
      <c r="AD309" s="823">
        <f t="shared" si="1493"/>
        <v>1943.5582558139536</v>
      </c>
      <c r="AE309" s="823">
        <f t="shared" si="1494"/>
        <v>1943.5582558139536</v>
      </c>
      <c r="AF309" s="823">
        <f t="shared" si="1495"/>
        <v>1943.5582558139536</v>
      </c>
      <c r="AG309" s="823">
        <f t="shared" si="1513"/>
        <v>1943.5582558139536</v>
      </c>
      <c r="AH309" s="822">
        <f t="shared" si="1514"/>
        <v>1943.5582558139536</v>
      </c>
    </row>
    <row r="310" spans="1:34" ht="32.1" customHeight="1" outlineLevel="1" x14ac:dyDescent="0.3">
      <c r="A310" s="1000" t="str">
        <f t="shared" si="1496"/>
        <v>AUSTRIA</v>
      </c>
      <c r="B310" s="988" t="str">
        <f t="shared" si="1497"/>
        <v>Studio Estetico / Lashboutique Vienna</v>
      </c>
      <c r="C310" s="321" t="s">
        <v>42</v>
      </c>
      <c r="D310" s="417">
        <f>D308-D306</f>
        <v>-800</v>
      </c>
      <c r="E310" s="418">
        <f t="shared" ref="E310:G310" si="1524">E308-E306</f>
        <v>-69.630000000000109</v>
      </c>
      <c r="F310" s="419">
        <f t="shared" si="1524"/>
        <v>-403.06950000000006</v>
      </c>
      <c r="G310" s="420">
        <f t="shared" si="1524"/>
        <v>-1272.6995000000002</v>
      </c>
      <c r="H310" s="421">
        <f>H308-H306</f>
        <v>-70</v>
      </c>
      <c r="I310" s="418">
        <f t="shared" ref="I310:V310" si="1525">I308-I306</f>
        <v>0</v>
      </c>
      <c r="J310" s="422">
        <f t="shared" si="1525"/>
        <v>-500</v>
      </c>
      <c r="K310" s="423">
        <f t="shared" si="1525"/>
        <v>-570</v>
      </c>
      <c r="L310" s="423">
        <f t="shared" si="1525"/>
        <v>-1842.6995000000006</v>
      </c>
      <c r="M310" s="421">
        <f t="shared" si="1525"/>
        <v>-1500</v>
      </c>
      <c r="N310" s="418">
        <f t="shared" si="1525"/>
        <v>-2050</v>
      </c>
      <c r="O310" s="422">
        <f t="shared" si="1525"/>
        <v>-700</v>
      </c>
      <c r="P310" s="423">
        <f t="shared" si="1525"/>
        <v>-4250</v>
      </c>
      <c r="Q310" s="421">
        <f t="shared" si="1525"/>
        <v>-4000</v>
      </c>
      <c r="R310" s="418">
        <f t="shared" si="1525"/>
        <v>-8000</v>
      </c>
      <c r="S310" s="422">
        <f t="shared" si="1525"/>
        <v>-2000</v>
      </c>
      <c r="T310" s="423">
        <f t="shared" si="1525"/>
        <v>-14000</v>
      </c>
      <c r="U310" s="423">
        <f t="shared" si="1525"/>
        <v>-18250</v>
      </c>
      <c r="V310" s="649">
        <f t="shared" si="1525"/>
        <v>-20092.699500000002</v>
      </c>
      <c r="W310" s="679">
        <f t="shared" ref="W310:AH310" si="1526">W308-W306</f>
        <v>-800</v>
      </c>
      <c r="X310" s="679">
        <f t="shared" si="1526"/>
        <v>-869.63000000000011</v>
      </c>
      <c r="Y310" s="679">
        <f t="shared" si="1526"/>
        <v>-1272.6995000000002</v>
      </c>
      <c r="Z310" s="679">
        <f t="shared" si="1526"/>
        <v>-1342.6995000000006</v>
      </c>
      <c r="AA310" s="679">
        <f t="shared" si="1526"/>
        <v>-1342.6995000000006</v>
      </c>
      <c r="AB310" s="679">
        <f t="shared" si="1526"/>
        <v>-1842.6995000000006</v>
      </c>
      <c r="AC310" s="679">
        <f t="shared" si="1526"/>
        <v>-3342.6995000000006</v>
      </c>
      <c r="AD310" s="679">
        <f t="shared" si="1526"/>
        <v>-5392.6995000000006</v>
      </c>
      <c r="AE310" s="679">
        <f t="shared" si="1526"/>
        <v>-6092.6995000000006</v>
      </c>
      <c r="AF310" s="679">
        <f t="shared" si="1526"/>
        <v>-10092.699500000001</v>
      </c>
      <c r="AG310" s="679">
        <f t="shared" si="1526"/>
        <v>-18092.699500000002</v>
      </c>
      <c r="AH310" s="649">
        <f t="shared" si="1526"/>
        <v>-20092.699500000002</v>
      </c>
    </row>
    <row r="311" spans="1:34" ht="32.1" customHeight="1" outlineLevel="1" x14ac:dyDescent="0.3">
      <c r="A311" s="1000" t="str">
        <f t="shared" si="1496"/>
        <v>AUSTRIA</v>
      </c>
      <c r="B311" s="988" t="str">
        <f t="shared" si="1497"/>
        <v>Studio Estetico / Lashboutique Vienna</v>
      </c>
      <c r="C311" s="321" t="s">
        <v>43</v>
      </c>
      <c r="D311" s="424">
        <f>D308/D306-1</f>
        <v>-1</v>
      </c>
      <c r="E311" s="425">
        <f t="shared" ref="E311:F311" si="1527">E308/E306-1</f>
        <v>-4.351875000000005E-2</v>
      </c>
      <c r="F311" s="426">
        <f t="shared" si="1527"/>
        <v>-0.21214184210526321</v>
      </c>
      <c r="G311" s="427">
        <f>G308/G306-1</f>
        <v>-0.29597662790697676</v>
      </c>
      <c r="H311" s="428">
        <f>H308/H306-1</f>
        <v>-3.6842105263157898E-2</v>
      </c>
      <c r="I311" s="425">
        <f t="shared" ref="I311:V311" si="1528">I308/I306-1</f>
        <v>0</v>
      </c>
      <c r="J311" s="429">
        <f t="shared" si="1528"/>
        <v>-0.19999999999999996</v>
      </c>
      <c r="K311" s="430">
        <f t="shared" si="1528"/>
        <v>-9.6610169491525455E-2</v>
      </c>
      <c r="L311" s="430">
        <f t="shared" si="1528"/>
        <v>-0.18065681372549025</v>
      </c>
      <c r="M311" s="428">
        <f t="shared" si="1528"/>
        <v>-1</v>
      </c>
      <c r="N311" s="425">
        <f t="shared" si="1528"/>
        <v>-1</v>
      </c>
      <c r="O311" s="429">
        <f t="shared" si="1528"/>
        <v>-1</v>
      </c>
      <c r="P311" s="430">
        <f t="shared" si="1528"/>
        <v>-1</v>
      </c>
      <c r="Q311" s="428">
        <f t="shared" si="1528"/>
        <v>-1</v>
      </c>
      <c r="R311" s="425">
        <f t="shared" si="1528"/>
        <v>-1</v>
      </c>
      <c r="S311" s="429">
        <f t="shared" si="1528"/>
        <v>-1</v>
      </c>
      <c r="T311" s="430">
        <f t="shared" si="1528"/>
        <v>-1</v>
      </c>
      <c r="U311" s="430">
        <f t="shared" si="1528"/>
        <v>-1</v>
      </c>
      <c r="V311" s="650">
        <f t="shared" si="1528"/>
        <v>-0.70624602811950798</v>
      </c>
      <c r="W311" s="680">
        <f t="shared" ref="W311:AH311" si="1529">W308/W306-1</f>
        <v>-1</v>
      </c>
      <c r="X311" s="680">
        <f t="shared" si="1529"/>
        <v>-0.36234583333333337</v>
      </c>
      <c r="Y311" s="680">
        <f t="shared" si="1529"/>
        <v>-0.29597662790697676</v>
      </c>
      <c r="Z311" s="680">
        <f t="shared" si="1529"/>
        <v>-0.21656443548387105</v>
      </c>
      <c r="AA311" s="680">
        <f t="shared" si="1529"/>
        <v>-0.17437655844155853</v>
      </c>
      <c r="AB311" s="680">
        <f t="shared" si="1529"/>
        <v>-0.18065681372549025</v>
      </c>
      <c r="AC311" s="680">
        <f t="shared" si="1529"/>
        <v>-0.28570081196581198</v>
      </c>
      <c r="AD311" s="680">
        <f t="shared" si="1529"/>
        <v>-0.39219632727272735</v>
      </c>
      <c r="AE311" s="680">
        <f t="shared" si="1529"/>
        <v>-0.42164010380622841</v>
      </c>
      <c r="AF311" s="680">
        <f t="shared" si="1529"/>
        <v>-0.54702978319783202</v>
      </c>
      <c r="AG311" s="680">
        <f t="shared" si="1529"/>
        <v>-0.68403400756143662</v>
      </c>
      <c r="AH311" s="650">
        <f t="shared" si="1529"/>
        <v>-0.70624602811950798</v>
      </c>
    </row>
    <row r="312" spans="1:34" ht="32.1" customHeight="1" outlineLevel="1" thickBot="1" x14ac:dyDescent="0.35">
      <c r="A312" s="1001" t="str">
        <f t="shared" si="1496"/>
        <v>AUSTRIA</v>
      </c>
      <c r="B312" s="1006" t="str">
        <f t="shared" si="1497"/>
        <v>Studio Estetico / Lashboutique Vienna</v>
      </c>
      <c r="C312" s="261" t="s">
        <v>44</v>
      </c>
      <c r="D312" s="70" t="e">
        <f>D308/D304-1</f>
        <v>#DIV/0!</v>
      </c>
      <c r="E312" s="80">
        <f t="shared" ref="E312:G312" si="1530">E308/E304-1</f>
        <v>-4.699268070221807E-4</v>
      </c>
      <c r="F312" s="79">
        <f t="shared" si="1530"/>
        <v>-0.18211267863431069</v>
      </c>
      <c r="G312" s="79">
        <f t="shared" si="1530"/>
        <v>-9.937420604344116E-2</v>
      </c>
      <c r="H312" s="80">
        <f>H308/H304-1</f>
        <v>-2.9594709965478971E-2</v>
      </c>
      <c r="I312" s="80">
        <f t="shared" ref="I312:V312" si="1531">I308/I304-1</f>
        <v>-18.768301350390903</v>
      </c>
      <c r="J312" s="82">
        <f t="shared" si="1531"/>
        <v>-6.9087659360556275E-2</v>
      </c>
      <c r="K312" s="69">
        <f t="shared" si="1531"/>
        <v>0.34942858155561529</v>
      </c>
      <c r="L312" s="69">
        <f t="shared" si="1531"/>
        <v>0.14308973280537263</v>
      </c>
      <c r="M312" s="80" t="e">
        <f t="shared" si="1531"/>
        <v>#DIV/0!</v>
      </c>
      <c r="N312" s="80">
        <f t="shared" si="1531"/>
        <v>-1</v>
      </c>
      <c r="O312" s="82" t="e">
        <f t="shared" si="1531"/>
        <v>#DIV/0!</v>
      </c>
      <c r="P312" s="69">
        <f t="shared" si="1531"/>
        <v>-1</v>
      </c>
      <c r="Q312" s="80">
        <f t="shared" si="1531"/>
        <v>-1</v>
      </c>
      <c r="R312" s="80">
        <f t="shared" si="1531"/>
        <v>-1</v>
      </c>
      <c r="S312" s="82">
        <f t="shared" si="1531"/>
        <v>-1</v>
      </c>
      <c r="T312" s="69">
        <f t="shared" si="1531"/>
        <v>-1</v>
      </c>
      <c r="U312" s="69">
        <f t="shared" si="1531"/>
        <v>-1</v>
      </c>
      <c r="V312" s="651">
        <f t="shared" si="1531"/>
        <v>-0.52007708604500569</v>
      </c>
      <c r="W312" s="69" t="e">
        <f t="shared" ref="W312:AH312" si="1532">W308/W304-1</f>
        <v>#DIV/0!</v>
      </c>
      <c r="X312" s="69">
        <f t="shared" si="1532"/>
        <v>-4.699268070221807E-4</v>
      </c>
      <c r="Y312" s="69">
        <f t="shared" si="1532"/>
        <v>-9.937420604344116E-2</v>
      </c>
      <c r="Z312" s="69">
        <f t="shared" si="1532"/>
        <v>-7.4295616278582277E-2</v>
      </c>
      <c r="AA312" s="69">
        <f t="shared" si="1532"/>
        <v>0.23138587798679766</v>
      </c>
      <c r="AB312" s="69">
        <f t="shared" si="1532"/>
        <v>0.14308973280537263</v>
      </c>
      <c r="AC312" s="69">
        <f t="shared" si="1532"/>
        <v>0.14308973280537263</v>
      </c>
      <c r="AD312" s="69">
        <f t="shared" si="1532"/>
        <v>-9.7832513948873268E-2</v>
      </c>
      <c r="AE312" s="69">
        <f t="shared" si="1532"/>
        <v>-9.7832513948873268E-2</v>
      </c>
      <c r="AF312" s="69">
        <f t="shared" si="1532"/>
        <v>-0.26519276276153692</v>
      </c>
      <c r="AG312" s="69">
        <f t="shared" si="1532"/>
        <v>-0.49745061117447698</v>
      </c>
      <c r="AH312" s="651">
        <f t="shared" si="1532"/>
        <v>-0.52007708604500569</v>
      </c>
    </row>
    <row r="313" spans="1:34" s="247" customFormat="1" ht="32.1" hidden="1" customHeight="1" outlineLevel="1" x14ac:dyDescent="0.35">
      <c r="A313" s="999" t="s">
        <v>62</v>
      </c>
      <c r="B313" s="1005" t="s">
        <v>87</v>
      </c>
      <c r="C313" s="259" t="s">
        <v>36</v>
      </c>
      <c r="D313" s="477">
        <v>131842.8646</v>
      </c>
      <c r="E313" s="478">
        <v>145761.96890000001</v>
      </c>
      <c r="F313" s="479">
        <v>164132.7702</v>
      </c>
      <c r="G313" s="488">
        <f>F313+E313+D313</f>
        <v>441737.60369999998</v>
      </c>
      <c r="H313" s="481">
        <v>164129.18859999999</v>
      </c>
      <c r="I313" s="478">
        <v>121994.4705</v>
      </c>
      <c r="J313" s="482">
        <v>62270.501600000003</v>
      </c>
      <c r="K313" s="483">
        <f>J313+I313+H313</f>
        <v>348394.16070000001</v>
      </c>
      <c r="L313" s="483">
        <f>K313+G313</f>
        <v>790131.76439999999</v>
      </c>
      <c r="M313" s="481">
        <v>211544.492</v>
      </c>
      <c r="N313" s="478">
        <v>83941.9902</v>
      </c>
      <c r="O313" s="482">
        <v>473231.34909999999</v>
      </c>
      <c r="P313" s="483">
        <f>O313+N313+M313</f>
        <v>768717.83129999996</v>
      </c>
      <c r="Q313" s="481">
        <v>223124.99780000001</v>
      </c>
      <c r="R313" s="478">
        <v>122593.35980000001</v>
      </c>
      <c r="S313" s="482">
        <v>38914.369700000003</v>
      </c>
      <c r="T313" s="483">
        <f>S313+R313+Q313</f>
        <v>384632.72730000003</v>
      </c>
      <c r="U313" s="484">
        <f>T313+P313</f>
        <v>1153350.5586000001</v>
      </c>
      <c r="V313" s="656">
        <f>U313+L313</f>
        <v>1943482.3230000001</v>
      </c>
      <c r="W313" s="403">
        <f>D313</f>
        <v>131842.8646</v>
      </c>
      <c r="X313" s="403">
        <f>D313+E313</f>
        <v>277604.83350000001</v>
      </c>
      <c r="Y313" s="403">
        <f>D313+E313+F313</f>
        <v>441737.60369999998</v>
      </c>
      <c r="Z313" s="403">
        <f>D313+E313+F313+H313</f>
        <v>605866.79229999997</v>
      </c>
      <c r="AA313" s="403">
        <f t="shared" ref="AA313:AA318" si="1533">D313+E313+F313+H313+I313</f>
        <v>727861.26279999991</v>
      </c>
      <c r="AB313" s="403">
        <f t="shared" ref="AB313:AB318" si="1534">D313+E313+F313+H313+I313+J313</f>
        <v>790131.76439999987</v>
      </c>
      <c r="AC313" s="403">
        <f>D313+E313+F313+H313+I313+J313+M313</f>
        <v>1001676.2563999998</v>
      </c>
      <c r="AD313" s="403">
        <f t="shared" ref="AD313:AD318" si="1535">D313+E313+F313+H313+I313+J313+M313+N313</f>
        <v>1085618.2465999997</v>
      </c>
      <c r="AE313" s="403">
        <f t="shared" ref="AE313:AE318" si="1536">D313+E313+F313+H313+I313+J313+M313+N313+O313</f>
        <v>1558849.5956999997</v>
      </c>
      <c r="AF313" s="403">
        <f t="shared" ref="AF313:AF318" si="1537">D313+E313+F313+H313+I313+J313+M313+N313+O313+Q313</f>
        <v>1781974.5934999997</v>
      </c>
      <c r="AG313" s="403">
        <f>D313+E313+F313+H313+I313+J313+M313+N313+O313+Q313+R313</f>
        <v>1904567.9532999997</v>
      </c>
      <c r="AH313" s="1031">
        <f>D313+E313+F313+H313+I313+J313+M313+N313+O313+Q313+R313+S313</f>
        <v>1943482.3229999996</v>
      </c>
    </row>
    <row r="314" spans="1:34" ht="32.1" hidden="1" customHeight="1" outlineLevel="1" x14ac:dyDescent="0.35">
      <c r="A314" s="1000" t="str">
        <f t="shared" ref="A314:A321" si="1538">A313</f>
        <v>BELGIUM</v>
      </c>
      <c r="B314" s="988" t="str">
        <f t="shared" ref="B314:B321" si="1539">B313</f>
        <v>NAILCENTER KEYOLA</v>
      </c>
      <c r="C314" s="275" t="s">
        <v>37</v>
      </c>
      <c r="D314" s="324">
        <f>D313/$B$2</f>
        <v>30661.131302325583</v>
      </c>
      <c r="E314" s="325">
        <f t="shared" ref="E314:F314" si="1540">E313/$B$2</f>
        <v>33898.132302325583</v>
      </c>
      <c r="F314" s="326">
        <f t="shared" si="1540"/>
        <v>38170.411674418603</v>
      </c>
      <c r="G314" s="333">
        <f t="shared" ref="G314:G318" si="1541">F314+E314+D314</f>
        <v>102729.67527906976</v>
      </c>
      <c r="H314" s="327">
        <f>H313/$B$2</f>
        <v>38169.578744186045</v>
      </c>
      <c r="I314" s="325">
        <f t="shared" ref="I314:J314" si="1542">I313/$B$2</f>
        <v>28370.807093023257</v>
      </c>
      <c r="J314" s="328">
        <f t="shared" si="1542"/>
        <v>14481.512000000001</v>
      </c>
      <c r="K314" s="329">
        <f t="shared" ref="K314:K318" si="1543">J314+I314+H314</f>
        <v>81021.897837209312</v>
      </c>
      <c r="L314" s="329">
        <f t="shared" ref="L314:L318" si="1544">K314+G314</f>
        <v>183751.57311627909</v>
      </c>
      <c r="M314" s="327">
        <f>M313/$B$2</f>
        <v>49196.393488372094</v>
      </c>
      <c r="N314" s="325">
        <f t="shared" ref="N314:O314" si="1545">N313/$B$2</f>
        <v>19521.393069767444</v>
      </c>
      <c r="O314" s="328">
        <f t="shared" si="1545"/>
        <v>110053.80211627907</v>
      </c>
      <c r="P314" s="329">
        <f t="shared" ref="P314:P318" si="1546">O314+N314+M314</f>
        <v>178771.5886744186</v>
      </c>
      <c r="Q314" s="327">
        <f>Q313/$B$2</f>
        <v>51889.534372093025</v>
      </c>
      <c r="R314" s="325">
        <f t="shared" ref="R314:S314" si="1547">R313/$B$2</f>
        <v>28510.083674418605</v>
      </c>
      <c r="S314" s="328">
        <f t="shared" si="1547"/>
        <v>9049.8534186046527</v>
      </c>
      <c r="T314" s="329">
        <f t="shared" ref="T314:T317" si="1548">S314+R314+Q314</f>
        <v>89449.471465116279</v>
      </c>
      <c r="U314" s="329">
        <f t="shared" ref="U314:U318" si="1549">T314+P314</f>
        <v>268221.06013953488</v>
      </c>
      <c r="V314" s="645">
        <f t="shared" ref="V314:V318" si="1550">U314+L314</f>
        <v>451972.63325581397</v>
      </c>
      <c r="W314" s="675">
        <f t="shared" ref="W314:W318" si="1551">D314</f>
        <v>30661.131302325583</v>
      </c>
      <c r="X314" s="675">
        <f t="shared" ref="X314:X318" si="1552">D314+E314</f>
        <v>64559.263604651162</v>
      </c>
      <c r="Y314" s="675">
        <f>D314+E314+F314</f>
        <v>102729.67527906976</v>
      </c>
      <c r="Z314" s="675">
        <f t="shared" ref="Z314:Z318" si="1553">D314+E314+F314+H314</f>
        <v>140899.25402325581</v>
      </c>
      <c r="AA314" s="675">
        <f t="shared" si="1533"/>
        <v>169270.06111627907</v>
      </c>
      <c r="AB314" s="675">
        <f t="shared" si="1534"/>
        <v>183751.57311627906</v>
      </c>
      <c r="AC314" s="675">
        <f t="shared" ref="AC314:AC318" si="1554">D314+E314+F314+H314+I314+J314+M314</f>
        <v>232947.96660465116</v>
      </c>
      <c r="AD314" s="675">
        <f t="shared" si="1535"/>
        <v>252469.35967441861</v>
      </c>
      <c r="AE314" s="675">
        <f t="shared" si="1536"/>
        <v>362523.16179069766</v>
      </c>
      <c r="AF314" s="675">
        <f t="shared" si="1537"/>
        <v>414412.6961627907</v>
      </c>
      <c r="AG314" s="675">
        <f t="shared" ref="AG314:AG318" si="1555">D314+E314+F314+H314+I314+J314+M314+N314+O314+Q314+R314</f>
        <v>442922.77983720932</v>
      </c>
      <c r="AH314" s="645">
        <f t="shared" ref="AH314:AH318" si="1556">D314+E314+F314+H314+I314+J314+M314+N314+O314+Q314+R314+S314</f>
        <v>451972.63325581397</v>
      </c>
    </row>
    <row r="315" spans="1:34" ht="32.1" hidden="1" customHeight="1" outlineLevel="1" x14ac:dyDescent="0.35">
      <c r="A315" s="1000" t="str">
        <f t="shared" si="1538"/>
        <v>BELGIUM</v>
      </c>
      <c r="B315" s="988" t="str">
        <f t="shared" si="1539"/>
        <v>NAILCENTER KEYOLA</v>
      </c>
      <c r="C315" s="322" t="s">
        <v>38</v>
      </c>
      <c r="D315" s="336">
        <v>142000</v>
      </c>
      <c r="E315" s="337">
        <v>155000</v>
      </c>
      <c r="F315" s="338">
        <v>175000</v>
      </c>
      <c r="G315" s="339">
        <f t="shared" si="1541"/>
        <v>472000</v>
      </c>
      <c r="H315" s="340">
        <v>175000</v>
      </c>
      <c r="I315" s="337">
        <v>142000</v>
      </c>
      <c r="J315" s="341">
        <v>120000</v>
      </c>
      <c r="K315" s="342">
        <f t="shared" si="1543"/>
        <v>437000</v>
      </c>
      <c r="L315" s="342">
        <f t="shared" si="1544"/>
        <v>909000</v>
      </c>
      <c r="M315" s="340">
        <v>235000</v>
      </c>
      <c r="N315" s="337">
        <v>260000</v>
      </c>
      <c r="O315" s="341">
        <v>495000</v>
      </c>
      <c r="P315" s="342">
        <f t="shared" si="1546"/>
        <v>990000</v>
      </c>
      <c r="Q315" s="340">
        <v>282000</v>
      </c>
      <c r="R315" s="337">
        <v>162000</v>
      </c>
      <c r="S315" s="341">
        <v>122000</v>
      </c>
      <c r="T315" s="342">
        <f t="shared" si="1548"/>
        <v>566000</v>
      </c>
      <c r="U315" s="342">
        <f t="shared" si="1549"/>
        <v>1556000</v>
      </c>
      <c r="V315" s="646">
        <f t="shared" si="1550"/>
        <v>2465000</v>
      </c>
      <c r="W315" s="676">
        <f t="shared" si="1551"/>
        <v>142000</v>
      </c>
      <c r="X315" s="676">
        <f t="shared" si="1552"/>
        <v>297000</v>
      </c>
      <c r="Y315" s="676">
        <f t="shared" ref="Y315:Y318" si="1557">D315+E315+F315</f>
        <v>472000</v>
      </c>
      <c r="Z315" s="676">
        <f t="shared" si="1553"/>
        <v>647000</v>
      </c>
      <c r="AA315" s="676">
        <f t="shared" si="1533"/>
        <v>789000</v>
      </c>
      <c r="AB315" s="676">
        <f t="shared" si="1534"/>
        <v>909000</v>
      </c>
      <c r="AC315" s="676">
        <f t="shared" si="1554"/>
        <v>1144000</v>
      </c>
      <c r="AD315" s="676">
        <f t="shared" si="1535"/>
        <v>1404000</v>
      </c>
      <c r="AE315" s="676">
        <f t="shared" si="1536"/>
        <v>1899000</v>
      </c>
      <c r="AF315" s="676">
        <f t="shared" si="1537"/>
        <v>2181000</v>
      </c>
      <c r="AG315" s="676">
        <f t="shared" si="1555"/>
        <v>2343000</v>
      </c>
      <c r="AH315" s="646">
        <f t="shared" si="1556"/>
        <v>2465000</v>
      </c>
    </row>
    <row r="316" spans="1:34" ht="32.1" hidden="1" customHeight="1" outlineLevel="1" x14ac:dyDescent="0.35">
      <c r="A316" s="1000" t="str">
        <f t="shared" si="1538"/>
        <v>BELGIUM</v>
      </c>
      <c r="B316" s="988" t="str">
        <f t="shared" si="1539"/>
        <v>NAILCENTER KEYOLA</v>
      </c>
      <c r="C316" s="268" t="s">
        <v>39</v>
      </c>
      <c r="D316" s="331">
        <f>D315/$B$2</f>
        <v>33023.255813953489</v>
      </c>
      <c r="E316" s="332">
        <f t="shared" ref="E316:F316" si="1558">E315/$B$2</f>
        <v>36046.511627906977</v>
      </c>
      <c r="F316" s="333">
        <f t="shared" si="1558"/>
        <v>40697.674418604656</v>
      </c>
      <c r="G316" s="333">
        <f t="shared" si="1541"/>
        <v>109767.44186046513</v>
      </c>
      <c r="H316" s="332">
        <f>H315/$B$2</f>
        <v>40697.674418604656</v>
      </c>
      <c r="I316" s="332">
        <f t="shared" ref="I316:J316" si="1559">I315/$B$2</f>
        <v>33023.255813953489</v>
      </c>
      <c r="J316" s="334">
        <f t="shared" si="1559"/>
        <v>27906.976744186049</v>
      </c>
      <c r="K316" s="335">
        <f t="shared" si="1543"/>
        <v>101627.9069767442</v>
      </c>
      <c r="L316" s="335">
        <f t="shared" si="1544"/>
        <v>211395.34883720934</v>
      </c>
      <c r="M316" s="332">
        <f>M315/$B$2</f>
        <v>54651.162790697679</v>
      </c>
      <c r="N316" s="332">
        <f t="shared" ref="N316:O316" si="1560">N315/$B$2</f>
        <v>60465.116279069771</v>
      </c>
      <c r="O316" s="334">
        <f t="shared" si="1560"/>
        <v>115116.27906976745</v>
      </c>
      <c r="P316" s="335">
        <f t="shared" si="1546"/>
        <v>230232.5581395349</v>
      </c>
      <c r="Q316" s="332">
        <f>Q315/$B$2</f>
        <v>65581.395348837206</v>
      </c>
      <c r="R316" s="332">
        <f t="shared" ref="R316:S316" si="1561">R315/$B$2</f>
        <v>37674.418604651168</v>
      </c>
      <c r="S316" s="334">
        <f t="shared" si="1561"/>
        <v>28372.093023255817</v>
      </c>
      <c r="T316" s="335">
        <f t="shared" si="1548"/>
        <v>131627.90697674418</v>
      </c>
      <c r="U316" s="335">
        <f t="shared" si="1549"/>
        <v>361860.46511627908</v>
      </c>
      <c r="V316" s="647">
        <f t="shared" si="1550"/>
        <v>573255.81395348837</v>
      </c>
      <c r="W316" s="677">
        <f t="shared" si="1551"/>
        <v>33023.255813953489</v>
      </c>
      <c r="X316" s="677">
        <f t="shared" si="1552"/>
        <v>69069.767441860458</v>
      </c>
      <c r="Y316" s="677">
        <f t="shared" si="1557"/>
        <v>109767.44186046511</v>
      </c>
      <c r="Z316" s="677">
        <f t="shared" si="1553"/>
        <v>150465.11627906977</v>
      </c>
      <c r="AA316" s="677">
        <f t="shared" si="1533"/>
        <v>183488.37209302327</v>
      </c>
      <c r="AB316" s="677">
        <f t="shared" si="1534"/>
        <v>211395.34883720931</v>
      </c>
      <c r="AC316" s="677">
        <f t="shared" si="1554"/>
        <v>266046.51162790699</v>
      </c>
      <c r="AD316" s="677">
        <f t="shared" si="1535"/>
        <v>326511.62790697673</v>
      </c>
      <c r="AE316" s="677">
        <f t="shared" si="1536"/>
        <v>441627.90697674418</v>
      </c>
      <c r="AF316" s="677">
        <f t="shared" si="1537"/>
        <v>507209.30232558138</v>
      </c>
      <c r="AG316" s="677">
        <f t="shared" si="1555"/>
        <v>544883.72093023255</v>
      </c>
      <c r="AH316" s="647">
        <f t="shared" si="1556"/>
        <v>573255.81395348837</v>
      </c>
    </row>
    <row r="317" spans="1:34" ht="32.1" hidden="1" customHeight="1" outlineLevel="1" x14ac:dyDescent="0.35">
      <c r="A317" s="1000" t="str">
        <f t="shared" si="1538"/>
        <v>BELGIUM</v>
      </c>
      <c r="B317" s="988" t="str">
        <f t="shared" si="1539"/>
        <v>NAILCENTER KEYOLA</v>
      </c>
      <c r="C317" s="323" t="s">
        <v>40</v>
      </c>
      <c r="D317" s="357">
        <f>'JANUARY ''25 PLN'!I41</f>
        <v>28456.401000000002</v>
      </c>
      <c r="E317" s="358">
        <f>'FEBRUARY ''25 PLN'!P42</f>
        <v>113322.9997</v>
      </c>
      <c r="F317" s="359">
        <f>'MARCH ''25 PLN'!Q42</f>
        <v>157133.39110000001</v>
      </c>
      <c r="G317" s="360">
        <f t="shared" si="1541"/>
        <v>298912.79180000001</v>
      </c>
      <c r="H317" s="361">
        <f>'APRIL ''25 PLN'!P42</f>
        <v>100000</v>
      </c>
      <c r="I317" s="358">
        <f>'MAY ''25 PLN'!P42</f>
        <v>80000</v>
      </c>
      <c r="J317" s="362">
        <f>'JUNE ''25 PLN'!Q42</f>
        <v>80000</v>
      </c>
      <c r="K317" s="363">
        <f t="shared" si="1543"/>
        <v>260000</v>
      </c>
      <c r="L317" s="363">
        <f t="shared" si="1544"/>
        <v>558912.79180000001</v>
      </c>
      <c r="M317" s="361">
        <f>'JULY ''25 PLN'!P41</f>
        <v>0</v>
      </c>
      <c r="N317" s="358">
        <f>'AUGUST ''25 PLN'!P41</f>
        <v>0</v>
      </c>
      <c r="O317" s="362">
        <f>'SEPTEMBER ''25 PLN'!P41</f>
        <v>0</v>
      </c>
      <c r="P317" s="363">
        <f t="shared" si="1546"/>
        <v>0</v>
      </c>
      <c r="Q317" s="361">
        <f>'OCTOBER ''25 PLN'!P41</f>
        <v>0</v>
      </c>
      <c r="R317" s="358">
        <f>'NOVEMBER ''25 PLN'!P41</f>
        <v>0</v>
      </c>
      <c r="S317" s="362">
        <f>'DECEMBER ''25 PLN'!P41</f>
        <v>0</v>
      </c>
      <c r="T317" s="363">
        <f t="shared" si="1548"/>
        <v>0</v>
      </c>
      <c r="U317" s="363">
        <f t="shared" si="1549"/>
        <v>0</v>
      </c>
      <c r="V317" s="648">
        <f t="shared" si="1550"/>
        <v>558912.79180000001</v>
      </c>
      <c r="W317" s="678">
        <f t="shared" si="1551"/>
        <v>28456.401000000002</v>
      </c>
      <c r="X317" s="678">
        <f t="shared" si="1552"/>
        <v>141779.4007</v>
      </c>
      <c r="Y317" s="678">
        <f t="shared" si="1557"/>
        <v>298912.79180000001</v>
      </c>
      <c r="Z317" s="678">
        <f t="shared" si="1553"/>
        <v>398912.79180000001</v>
      </c>
      <c r="AA317" s="678">
        <f t="shared" si="1533"/>
        <v>478912.79180000001</v>
      </c>
      <c r="AB317" s="678">
        <f t="shared" si="1534"/>
        <v>558912.79180000001</v>
      </c>
      <c r="AC317" s="678">
        <f t="shared" si="1554"/>
        <v>558912.79180000001</v>
      </c>
      <c r="AD317" s="678">
        <f t="shared" si="1535"/>
        <v>558912.79180000001</v>
      </c>
      <c r="AE317" s="678">
        <f t="shared" si="1536"/>
        <v>558912.79180000001</v>
      </c>
      <c r="AF317" s="678">
        <f t="shared" si="1537"/>
        <v>558912.79180000001</v>
      </c>
      <c r="AG317" s="678">
        <f t="shared" si="1555"/>
        <v>558912.79180000001</v>
      </c>
      <c r="AH317" s="648">
        <f t="shared" si="1556"/>
        <v>558912.79180000001</v>
      </c>
    </row>
    <row r="318" spans="1:34" ht="32.1" hidden="1" customHeight="1" outlineLevel="1" x14ac:dyDescent="0.35">
      <c r="A318" s="1000" t="str">
        <f t="shared" si="1538"/>
        <v>BELGIUM</v>
      </c>
      <c r="B318" s="988" t="str">
        <f t="shared" si="1539"/>
        <v>NAILCENTER KEYOLA</v>
      </c>
      <c r="C318" s="268" t="s">
        <v>41</v>
      </c>
      <c r="D318" s="331">
        <f>D317/$B$2</f>
        <v>6617.7676744186056</v>
      </c>
      <c r="E318" s="817">
        <f t="shared" ref="E318:F318" si="1562">E317/$B$2</f>
        <v>26354.185976744186</v>
      </c>
      <c r="F318" s="818">
        <f t="shared" si="1562"/>
        <v>36542.649093023261</v>
      </c>
      <c r="G318" s="333">
        <f t="shared" si="1541"/>
        <v>69514.60274418605</v>
      </c>
      <c r="H318" s="332">
        <f>H317/$B$2</f>
        <v>23255.813953488374</v>
      </c>
      <c r="I318" s="817">
        <f t="shared" ref="I318:J318" si="1563">I317/$B$2</f>
        <v>18604.651162790698</v>
      </c>
      <c r="J318" s="817">
        <f t="shared" si="1563"/>
        <v>18604.651162790698</v>
      </c>
      <c r="K318" s="335">
        <f t="shared" si="1543"/>
        <v>60465.116279069771</v>
      </c>
      <c r="L318" s="335">
        <f t="shared" si="1544"/>
        <v>129979.71902325582</v>
      </c>
      <c r="M318" s="817">
        <f>M317/$B$2</f>
        <v>0</v>
      </c>
      <c r="N318" s="817">
        <f t="shared" ref="N318:O318" si="1564">N317/$B$2</f>
        <v>0</v>
      </c>
      <c r="O318" s="817">
        <f t="shared" si="1564"/>
        <v>0</v>
      </c>
      <c r="P318" s="335">
        <f t="shared" si="1546"/>
        <v>0</v>
      </c>
      <c r="Q318" s="817">
        <f>Q317/$B$2</f>
        <v>0</v>
      </c>
      <c r="R318" s="817">
        <f t="shared" ref="R318:S318" si="1565">R317/$B$2</f>
        <v>0</v>
      </c>
      <c r="S318" s="817">
        <f t="shared" si="1565"/>
        <v>0</v>
      </c>
      <c r="T318" s="335">
        <f>S318+R318+Q318</f>
        <v>0</v>
      </c>
      <c r="U318" s="335">
        <f t="shared" si="1549"/>
        <v>0</v>
      </c>
      <c r="V318" s="822">
        <f t="shared" si="1550"/>
        <v>129979.71902325582</v>
      </c>
      <c r="W318" s="823">
        <f t="shared" si="1551"/>
        <v>6617.7676744186056</v>
      </c>
      <c r="X318" s="823">
        <f t="shared" si="1552"/>
        <v>32971.953651162788</v>
      </c>
      <c r="Y318" s="823">
        <f t="shared" si="1557"/>
        <v>69514.60274418605</v>
      </c>
      <c r="Z318" s="823">
        <f t="shared" si="1553"/>
        <v>92770.416697674431</v>
      </c>
      <c r="AA318" s="823">
        <f t="shared" si="1533"/>
        <v>111375.06786046513</v>
      </c>
      <c r="AB318" s="823">
        <f t="shared" si="1534"/>
        <v>129979.71902325584</v>
      </c>
      <c r="AC318" s="823">
        <f t="shared" si="1554"/>
        <v>129979.71902325584</v>
      </c>
      <c r="AD318" s="823">
        <f t="shared" si="1535"/>
        <v>129979.71902325584</v>
      </c>
      <c r="AE318" s="823">
        <f t="shared" si="1536"/>
        <v>129979.71902325584</v>
      </c>
      <c r="AF318" s="823">
        <f t="shared" si="1537"/>
        <v>129979.71902325584</v>
      </c>
      <c r="AG318" s="823">
        <f t="shared" si="1555"/>
        <v>129979.71902325584</v>
      </c>
      <c r="AH318" s="822">
        <f t="shared" si="1556"/>
        <v>129979.71902325584</v>
      </c>
    </row>
    <row r="319" spans="1:34" ht="32.1" hidden="1" customHeight="1" outlineLevel="1" x14ac:dyDescent="0.35">
      <c r="A319" s="1000" t="str">
        <f t="shared" si="1538"/>
        <v>BELGIUM</v>
      </c>
      <c r="B319" s="988" t="str">
        <f t="shared" si="1539"/>
        <v>NAILCENTER KEYOLA</v>
      </c>
      <c r="C319" s="321" t="s">
        <v>42</v>
      </c>
      <c r="D319" s="417">
        <f>D317-D315</f>
        <v>-113543.599</v>
      </c>
      <c r="E319" s="418">
        <f t="shared" ref="E319:G319" si="1566">E317-E315</f>
        <v>-41677.0003</v>
      </c>
      <c r="F319" s="419">
        <f t="shared" si="1566"/>
        <v>-17866.608899999992</v>
      </c>
      <c r="G319" s="420">
        <f t="shared" si="1566"/>
        <v>-173087.20819999999</v>
      </c>
      <c r="H319" s="421">
        <f>H317-H315</f>
        <v>-75000</v>
      </c>
      <c r="I319" s="418">
        <f t="shared" ref="I319:V319" si="1567">I317-I315</f>
        <v>-62000</v>
      </c>
      <c r="J319" s="422">
        <f t="shared" si="1567"/>
        <v>-40000</v>
      </c>
      <c r="K319" s="423">
        <f t="shared" si="1567"/>
        <v>-177000</v>
      </c>
      <c r="L319" s="423">
        <f t="shared" si="1567"/>
        <v>-350087.20819999999</v>
      </c>
      <c r="M319" s="421">
        <f t="shared" si="1567"/>
        <v>-235000</v>
      </c>
      <c r="N319" s="418">
        <f t="shared" si="1567"/>
        <v>-260000</v>
      </c>
      <c r="O319" s="422">
        <f t="shared" si="1567"/>
        <v>-495000</v>
      </c>
      <c r="P319" s="423">
        <f t="shared" si="1567"/>
        <v>-990000</v>
      </c>
      <c r="Q319" s="421">
        <f t="shared" si="1567"/>
        <v>-282000</v>
      </c>
      <c r="R319" s="418">
        <f t="shared" si="1567"/>
        <v>-162000</v>
      </c>
      <c r="S319" s="422">
        <f t="shared" si="1567"/>
        <v>-122000</v>
      </c>
      <c r="T319" s="423">
        <f t="shared" si="1567"/>
        <v>-566000</v>
      </c>
      <c r="U319" s="423">
        <f t="shared" si="1567"/>
        <v>-1556000</v>
      </c>
      <c r="V319" s="649">
        <f t="shared" si="1567"/>
        <v>-1906087.2082</v>
      </c>
      <c r="W319" s="679">
        <f t="shared" ref="W319:AH319" si="1568">W317-W315</f>
        <v>-113543.599</v>
      </c>
      <c r="X319" s="679">
        <f t="shared" si="1568"/>
        <v>-155220.5993</v>
      </c>
      <c r="Y319" s="679">
        <f t="shared" si="1568"/>
        <v>-173087.20819999999</v>
      </c>
      <c r="Z319" s="679">
        <f t="shared" si="1568"/>
        <v>-248087.20819999999</v>
      </c>
      <c r="AA319" s="679">
        <f t="shared" si="1568"/>
        <v>-310087.20819999999</v>
      </c>
      <c r="AB319" s="679">
        <f t="shared" si="1568"/>
        <v>-350087.20819999999</v>
      </c>
      <c r="AC319" s="679">
        <f t="shared" si="1568"/>
        <v>-585087.20819999999</v>
      </c>
      <c r="AD319" s="679">
        <f t="shared" si="1568"/>
        <v>-845087.20819999999</v>
      </c>
      <c r="AE319" s="679">
        <f t="shared" si="1568"/>
        <v>-1340087.2082</v>
      </c>
      <c r="AF319" s="679">
        <f t="shared" si="1568"/>
        <v>-1622087.2082</v>
      </c>
      <c r="AG319" s="679">
        <f t="shared" si="1568"/>
        <v>-1784087.2082</v>
      </c>
      <c r="AH319" s="649">
        <f t="shared" si="1568"/>
        <v>-1906087.2082</v>
      </c>
    </row>
    <row r="320" spans="1:34" ht="32.1" hidden="1" customHeight="1" outlineLevel="1" x14ac:dyDescent="0.35">
      <c r="A320" s="1000" t="str">
        <f t="shared" si="1538"/>
        <v>BELGIUM</v>
      </c>
      <c r="B320" s="988" t="str">
        <f t="shared" si="1539"/>
        <v>NAILCENTER KEYOLA</v>
      </c>
      <c r="C320" s="321" t="s">
        <v>43</v>
      </c>
      <c r="D320" s="424">
        <f>D317/D315-1</f>
        <v>-0.79960280985915488</v>
      </c>
      <c r="E320" s="425">
        <f t="shared" ref="E320:F320" si="1569">E317/E315-1</f>
        <v>-0.2688838729032258</v>
      </c>
      <c r="F320" s="426">
        <f t="shared" si="1569"/>
        <v>-0.10209490799999998</v>
      </c>
      <c r="G320" s="427">
        <f>G317/G315-1</f>
        <v>-0.36671018686440682</v>
      </c>
      <c r="H320" s="428">
        <f>H317/H315-1</f>
        <v>-0.4285714285714286</v>
      </c>
      <c r="I320" s="425">
        <f t="shared" ref="I320:V320" si="1570">I317/I315-1</f>
        <v>-0.43661971830985913</v>
      </c>
      <c r="J320" s="429">
        <f t="shared" si="1570"/>
        <v>-0.33333333333333337</v>
      </c>
      <c r="K320" s="430">
        <f t="shared" si="1570"/>
        <v>-0.40503432494279179</v>
      </c>
      <c r="L320" s="430">
        <f t="shared" si="1570"/>
        <v>-0.38513444246424644</v>
      </c>
      <c r="M320" s="428">
        <f t="shared" si="1570"/>
        <v>-1</v>
      </c>
      <c r="N320" s="425">
        <f t="shared" si="1570"/>
        <v>-1</v>
      </c>
      <c r="O320" s="429">
        <f t="shared" si="1570"/>
        <v>-1</v>
      </c>
      <c r="P320" s="430">
        <f t="shared" si="1570"/>
        <v>-1</v>
      </c>
      <c r="Q320" s="428">
        <f t="shared" si="1570"/>
        <v>-1</v>
      </c>
      <c r="R320" s="425">
        <f t="shared" si="1570"/>
        <v>-1</v>
      </c>
      <c r="S320" s="429">
        <f t="shared" si="1570"/>
        <v>-1</v>
      </c>
      <c r="T320" s="430">
        <f t="shared" si="1570"/>
        <v>-1</v>
      </c>
      <c r="U320" s="430">
        <f t="shared" si="1570"/>
        <v>-1</v>
      </c>
      <c r="V320" s="650">
        <f t="shared" si="1570"/>
        <v>-0.77326053070993916</v>
      </c>
      <c r="W320" s="680">
        <f t="shared" ref="W320:AH320" si="1571">W317/W315-1</f>
        <v>-0.79960280985915488</v>
      </c>
      <c r="X320" s="680">
        <f t="shared" si="1571"/>
        <v>-0.52262828047138044</v>
      </c>
      <c r="Y320" s="680">
        <f t="shared" si="1571"/>
        <v>-0.36671018686440682</v>
      </c>
      <c r="Z320" s="680">
        <f t="shared" si="1571"/>
        <v>-0.38344236197836168</v>
      </c>
      <c r="AA320" s="680">
        <f t="shared" si="1571"/>
        <v>-0.3930129381495564</v>
      </c>
      <c r="AB320" s="680">
        <f t="shared" si="1571"/>
        <v>-0.38513444246424644</v>
      </c>
      <c r="AC320" s="680">
        <f t="shared" si="1571"/>
        <v>-0.51143986730769231</v>
      </c>
      <c r="AD320" s="680">
        <f t="shared" si="1571"/>
        <v>-0.60191396595441593</v>
      </c>
      <c r="AE320" s="680">
        <f t="shared" si="1571"/>
        <v>-0.70568046771985249</v>
      </c>
      <c r="AF320" s="680">
        <f t="shared" si="1571"/>
        <v>-0.74373553791838609</v>
      </c>
      <c r="AG320" s="680">
        <f t="shared" si="1571"/>
        <v>-0.76145420751173709</v>
      </c>
      <c r="AH320" s="650">
        <f t="shared" si="1571"/>
        <v>-0.77326053070993916</v>
      </c>
    </row>
    <row r="321" spans="1:34" ht="32.1" hidden="1" customHeight="1" outlineLevel="1" thickBot="1" x14ac:dyDescent="0.35">
      <c r="A321" s="1001" t="str">
        <f t="shared" si="1538"/>
        <v>BELGIUM</v>
      </c>
      <c r="B321" s="1006" t="str">
        <f t="shared" si="1539"/>
        <v>NAILCENTER KEYOLA</v>
      </c>
      <c r="C321" s="261" t="s">
        <v>44</v>
      </c>
      <c r="D321" s="70">
        <f>D317/D313-1</f>
        <v>-0.78416426944048667</v>
      </c>
      <c r="E321" s="80">
        <f t="shared" ref="E321:G321" si="1572">E317/E313-1</f>
        <v>-0.22254755094763268</v>
      </c>
      <c r="F321" s="79">
        <f t="shared" si="1572"/>
        <v>-4.2644616863963702E-2</v>
      </c>
      <c r="G321" s="79">
        <f t="shared" si="1572"/>
        <v>-0.32332500267963937</v>
      </c>
      <c r="H321" s="80">
        <f>H317/H313-1</f>
        <v>-0.39072385080931304</v>
      </c>
      <c r="I321" s="80">
        <f t="shared" ref="I321:V321" si="1573">I317/I313-1</f>
        <v>-0.3442325732296202</v>
      </c>
      <c r="J321" s="82">
        <f t="shared" si="1573"/>
        <v>0.28471744958611334</v>
      </c>
      <c r="K321" s="69">
        <f t="shared" si="1573"/>
        <v>-0.25371883536278805</v>
      </c>
      <c r="L321" s="69">
        <f t="shared" si="1573"/>
        <v>-0.29263343535565878</v>
      </c>
      <c r="M321" s="80">
        <f t="shared" si="1573"/>
        <v>-1</v>
      </c>
      <c r="N321" s="80">
        <f t="shared" si="1573"/>
        <v>-1</v>
      </c>
      <c r="O321" s="82">
        <f t="shared" si="1573"/>
        <v>-1</v>
      </c>
      <c r="P321" s="69">
        <f t="shared" si="1573"/>
        <v>-1</v>
      </c>
      <c r="Q321" s="80">
        <f t="shared" si="1573"/>
        <v>-1</v>
      </c>
      <c r="R321" s="80">
        <f t="shared" si="1573"/>
        <v>-1</v>
      </c>
      <c r="S321" s="82">
        <f t="shared" si="1573"/>
        <v>-1</v>
      </c>
      <c r="T321" s="69">
        <f t="shared" si="1573"/>
        <v>-1</v>
      </c>
      <c r="U321" s="69">
        <f t="shared" si="1573"/>
        <v>-1</v>
      </c>
      <c r="V321" s="651">
        <f t="shared" si="1573"/>
        <v>-0.71241683796884225</v>
      </c>
      <c r="W321" s="69">
        <f t="shared" ref="W321:AH321" si="1574">W317/W313-1</f>
        <v>-0.78416426944048667</v>
      </c>
      <c r="X321" s="69">
        <f t="shared" si="1574"/>
        <v>-0.48927618113681004</v>
      </c>
      <c r="Y321" s="69">
        <f t="shared" si="1574"/>
        <v>-0.32332500267963937</v>
      </c>
      <c r="Z321" s="69">
        <f t="shared" si="1574"/>
        <v>-0.34158333668422114</v>
      </c>
      <c r="AA321" s="69">
        <f t="shared" si="1574"/>
        <v>-0.34202736664721423</v>
      </c>
      <c r="AB321" s="69">
        <f t="shared" si="1574"/>
        <v>-0.29263343535565867</v>
      </c>
      <c r="AC321" s="69">
        <f t="shared" si="1574"/>
        <v>-0.44202252151935895</v>
      </c>
      <c r="AD321" s="69">
        <f t="shared" si="1574"/>
        <v>-0.48516636160967774</v>
      </c>
      <c r="AE321" s="69">
        <f t="shared" si="1574"/>
        <v>-0.64145816675211642</v>
      </c>
      <c r="AF321" s="69">
        <f t="shared" si="1574"/>
        <v>-0.68635198625237859</v>
      </c>
      <c r="AG321" s="69">
        <f t="shared" si="1574"/>
        <v>-0.70654090297403926</v>
      </c>
      <c r="AH321" s="651">
        <f t="shared" si="1574"/>
        <v>-0.71241683796884214</v>
      </c>
    </row>
    <row r="322" spans="1:34" s="247" customFormat="1" ht="32.1" hidden="1" customHeight="1" outlineLevel="1" x14ac:dyDescent="0.35">
      <c r="A322" s="999" t="s">
        <v>88</v>
      </c>
      <c r="B322" s="1005" t="s">
        <v>89</v>
      </c>
      <c r="C322" s="259" t="s">
        <v>36</v>
      </c>
      <c r="D322" s="477">
        <v>4218.7497000000003</v>
      </c>
      <c r="E322" s="478">
        <v>3920.2498999999998</v>
      </c>
      <c r="F322" s="479">
        <v>3956.5803000000001</v>
      </c>
      <c r="G322" s="488">
        <f>F322+E322+D322</f>
        <v>12095.579900000001</v>
      </c>
      <c r="H322" s="481">
        <v>6870.9688999999998</v>
      </c>
      <c r="I322" s="478">
        <v>4889.0794999999998</v>
      </c>
      <c r="J322" s="482">
        <v>4632.58</v>
      </c>
      <c r="K322" s="483">
        <f>J322+I322+H322</f>
        <v>16392.628400000001</v>
      </c>
      <c r="L322" s="483">
        <f>K322+G322</f>
        <v>28488.208300000002</v>
      </c>
      <c r="M322" s="481">
        <v>8141.9997000000003</v>
      </c>
      <c r="N322" s="478">
        <v>3899.06</v>
      </c>
      <c r="O322" s="482">
        <v>8310.2584999999999</v>
      </c>
      <c r="P322" s="483">
        <f>O322+N322+M322</f>
        <v>20351.318200000002</v>
      </c>
      <c r="Q322" s="481">
        <v>2959.4097000000002</v>
      </c>
      <c r="R322" s="478">
        <v>18555.8089</v>
      </c>
      <c r="S322" s="482">
        <v>0</v>
      </c>
      <c r="T322" s="483">
        <f>S322+R322+Q322</f>
        <v>21515.2186</v>
      </c>
      <c r="U322" s="484">
        <f>T322+P322</f>
        <v>41866.536800000002</v>
      </c>
      <c r="V322" s="656">
        <f>U322+L322</f>
        <v>70354.7451</v>
      </c>
      <c r="W322" s="403">
        <f>D322</f>
        <v>4218.7497000000003</v>
      </c>
      <c r="X322" s="403">
        <f>D322+E322</f>
        <v>8138.9996000000001</v>
      </c>
      <c r="Y322" s="403">
        <f>D322+E322+F322</f>
        <v>12095.579900000001</v>
      </c>
      <c r="Z322" s="403">
        <f>D322+E322+F322+H322</f>
        <v>18966.5488</v>
      </c>
      <c r="AA322" s="403">
        <f t="shared" ref="AA322:AA327" si="1575">D322+E322+F322+H322+I322</f>
        <v>23855.6283</v>
      </c>
      <c r="AB322" s="403">
        <f t="shared" ref="AB322:AB327" si="1576">D322+E322+F322+H322+I322+J322</f>
        <v>28488.208299999998</v>
      </c>
      <c r="AC322" s="403">
        <f>D322+E322+F322+H322+I322+J322+M322</f>
        <v>36630.207999999999</v>
      </c>
      <c r="AD322" s="403">
        <f t="shared" ref="AD322:AD327" si="1577">D322+E322+F322+H322+I322+J322+M322+N322</f>
        <v>40529.267999999996</v>
      </c>
      <c r="AE322" s="403">
        <f t="shared" ref="AE322:AE327" si="1578">D322+E322+F322+H322+I322+J322+M322+N322+O322</f>
        <v>48839.526499999993</v>
      </c>
      <c r="AF322" s="403">
        <f t="shared" ref="AF322:AF327" si="1579">D322+E322+F322+H322+I322+J322+M322+N322+O322+Q322</f>
        <v>51798.936199999996</v>
      </c>
      <c r="AG322" s="403">
        <f>D322+E322+F322+H322+I322+J322+M322+N322+O322+Q322+R322</f>
        <v>70354.7451</v>
      </c>
      <c r="AH322" s="1031">
        <f>D322+E322+F322+H322+I322+J322+M322+N322+O322+Q322+R322+S322</f>
        <v>70354.7451</v>
      </c>
    </row>
    <row r="323" spans="1:34" ht="32.1" hidden="1" customHeight="1" outlineLevel="1" x14ac:dyDescent="0.35">
      <c r="A323" s="1000" t="str">
        <f t="shared" ref="A323:A330" si="1580">A322</f>
        <v>DENMARK</v>
      </c>
      <c r="B323" s="988" t="str">
        <f t="shared" ref="B323:B330" si="1581">B322</f>
        <v>NR Kosmetik ApS</v>
      </c>
      <c r="C323" s="275" t="s">
        <v>37</v>
      </c>
      <c r="D323" s="324">
        <f>D322/$B$2</f>
        <v>981.10458139534899</v>
      </c>
      <c r="E323" s="325">
        <f t="shared" ref="E323:F323" si="1582">E322/$B$2</f>
        <v>911.68602325581389</v>
      </c>
      <c r="F323" s="326">
        <f t="shared" si="1582"/>
        <v>920.13495348837216</v>
      </c>
      <c r="G323" s="333">
        <f t="shared" ref="G323:G327" si="1583">F323+E323+D323</f>
        <v>2812.925558139535</v>
      </c>
      <c r="H323" s="327">
        <f>H322/$B$2</f>
        <v>1597.8997441860465</v>
      </c>
      <c r="I323" s="325">
        <f t="shared" ref="I323:J323" si="1584">I322/$B$2</f>
        <v>1136.9952325581396</v>
      </c>
      <c r="J323" s="328">
        <f t="shared" si="1584"/>
        <v>1077.3441860465116</v>
      </c>
      <c r="K323" s="329">
        <f t="shared" ref="K323:K327" si="1585">J323+I323+H323</f>
        <v>3812.2391627906977</v>
      </c>
      <c r="L323" s="329">
        <f t="shared" ref="L323:L327" si="1586">K323+G323</f>
        <v>6625.1647209302328</v>
      </c>
      <c r="M323" s="327">
        <f>M322/$B$2</f>
        <v>1893.4883023255816</v>
      </c>
      <c r="N323" s="325">
        <f t="shared" ref="N323:O323" si="1587">N322/$B$2</f>
        <v>906.75813953488375</v>
      </c>
      <c r="O323" s="328">
        <f t="shared" si="1587"/>
        <v>1932.6182558139535</v>
      </c>
      <c r="P323" s="329">
        <f t="shared" ref="P323:P327" si="1588">O323+N323+M323</f>
        <v>4732.8646976744185</v>
      </c>
      <c r="Q323" s="327">
        <f>Q322/$B$2</f>
        <v>688.23481395348847</v>
      </c>
      <c r="R323" s="325">
        <f t="shared" ref="R323:S323" si="1589">R322/$B$2</f>
        <v>4315.3043953488377</v>
      </c>
      <c r="S323" s="328">
        <f t="shared" si="1589"/>
        <v>0</v>
      </c>
      <c r="T323" s="329">
        <f t="shared" ref="T323:T326" si="1590">S323+R323+Q323</f>
        <v>5003.5392093023265</v>
      </c>
      <c r="U323" s="329">
        <f t="shared" ref="U323:U327" si="1591">T323+P323</f>
        <v>9736.4039069767459</v>
      </c>
      <c r="V323" s="645">
        <f t="shared" ref="V323:V327" si="1592">U323+L323</f>
        <v>16361.568627906978</v>
      </c>
      <c r="W323" s="675">
        <f t="shared" ref="W323:W327" si="1593">D323</f>
        <v>981.10458139534899</v>
      </c>
      <c r="X323" s="675">
        <f t="shared" ref="X323:X327" si="1594">D323+E323</f>
        <v>1892.790604651163</v>
      </c>
      <c r="Y323" s="675">
        <f>D323+E323+F323</f>
        <v>2812.925558139535</v>
      </c>
      <c r="Z323" s="675">
        <f t="shared" ref="Z323:Z327" si="1595">D323+E323+F323+H323</f>
        <v>4410.825302325582</v>
      </c>
      <c r="AA323" s="675">
        <f t="shared" si="1575"/>
        <v>5547.8205348837218</v>
      </c>
      <c r="AB323" s="675">
        <f t="shared" si="1576"/>
        <v>6625.1647209302337</v>
      </c>
      <c r="AC323" s="675">
        <f t="shared" ref="AC323:AC327" si="1596">D323+E323+F323+H323+I323+J323+M323</f>
        <v>8518.6530232558143</v>
      </c>
      <c r="AD323" s="675">
        <f t="shared" si="1577"/>
        <v>9425.4111627906987</v>
      </c>
      <c r="AE323" s="675">
        <f t="shared" si="1578"/>
        <v>11358.029418604652</v>
      </c>
      <c r="AF323" s="675">
        <f t="shared" si="1579"/>
        <v>12046.26423255814</v>
      </c>
      <c r="AG323" s="675">
        <f t="shared" ref="AG323:AG327" si="1597">D323+E323+F323+H323+I323+J323+M323+N323+O323+Q323+R323</f>
        <v>16361.568627906978</v>
      </c>
      <c r="AH323" s="645">
        <f t="shared" ref="AH323:AH327" si="1598">D323+E323+F323+H323+I323+J323+M323+N323+O323+Q323+R323+S323</f>
        <v>16361.568627906978</v>
      </c>
    </row>
    <row r="324" spans="1:34" ht="32.1" hidden="1" customHeight="1" outlineLevel="1" x14ac:dyDescent="0.35">
      <c r="A324" s="1000" t="str">
        <f t="shared" si="1580"/>
        <v>DENMARK</v>
      </c>
      <c r="B324" s="988" t="str">
        <f t="shared" si="1581"/>
        <v>NR Kosmetik ApS</v>
      </c>
      <c r="C324" s="322" t="s">
        <v>38</v>
      </c>
      <c r="D324" s="336">
        <v>4700</v>
      </c>
      <c r="E324" s="337">
        <v>4200</v>
      </c>
      <c r="F324" s="338">
        <v>4300</v>
      </c>
      <c r="G324" s="339">
        <f t="shared" si="1583"/>
        <v>13200</v>
      </c>
      <c r="H324" s="340">
        <v>7300</v>
      </c>
      <c r="I324" s="337">
        <v>5300</v>
      </c>
      <c r="J324" s="341">
        <v>5500</v>
      </c>
      <c r="K324" s="342">
        <f t="shared" si="1585"/>
        <v>18100</v>
      </c>
      <c r="L324" s="342">
        <f t="shared" si="1586"/>
        <v>31300</v>
      </c>
      <c r="M324" s="340">
        <v>9000</v>
      </c>
      <c r="N324" s="337">
        <v>4200</v>
      </c>
      <c r="O324" s="341">
        <v>9000</v>
      </c>
      <c r="P324" s="342">
        <f t="shared" si="1588"/>
        <v>22200</v>
      </c>
      <c r="Q324" s="340">
        <v>8000</v>
      </c>
      <c r="R324" s="337">
        <v>23000</v>
      </c>
      <c r="S324" s="341">
        <v>9000</v>
      </c>
      <c r="T324" s="342">
        <f t="shared" si="1590"/>
        <v>40000</v>
      </c>
      <c r="U324" s="342">
        <f t="shared" si="1591"/>
        <v>62200</v>
      </c>
      <c r="V324" s="646">
        <f t="shared" si="1592"/>
        <v>93500</v>
      </c>
      <c r="W324" s="676">
        <f t="shared" si="1593"/>
        <v>4700</v>
      </c>
      <c r="X324" s="676">
        <f t="shared" si="1594"/>
        <v>8900</v>
      </c>
      <c r="Y324" s="676">
        <f t="shared" ref="Y324:Y327" si="1599">D324+E324+F324</f>
        <v>13200</v>
      </c>
      <c r="Z324" s="676">
        <f t="shared" si="1595"/>
        <v>20500</v>
      </c>
      <c r="AA324" s="676">
        <f t="shared" si="1575"/>
        <v>25800</v>
      </c>
      <c r="AB324" s="676">
        <f t="shared" si="1576"/>
        <v>31300</v>
      </c>
      <c r="AC324" s="676">
        <f t="shared" si="1596"/>
        <v>40300</v>
      </c>
      <c r="AD324" s="676">
        <f t="shared" si="1577"/>
        <v>44500</v>
      </c>
      <c r="AE324" s="676">
        <f t="shared" si="1578"/>
        <v>53500</v>
      </c>
      <c r="AF324" s="676">
        <f t="shared" si="1579"/>
        <v>61500</v>
      </c>
      <c r="AG324" s="676">
        <f t="shared" si="1597"/>
        <v>84500</v>
      </c>
      <c r="AH324" s="646">
        <f t="shared" si="1598"/>
        <v>93500</v>
      </c>
    </row>
    <row r="325" spans="1:34" ht="32.1" hidden="1" customHeight="1" outlineLevel="1" x14ac:dyDescent="0.35">
      <c r="A325" s="1000" t="str">
        <f t="shared" si="1580"/>
        <v>DENMARK</v>
      </c>
      <c r="B325" s="988" t="str">
        <f t="shared" si="1581"/>
        <v>NR Kosmetik ApS</v>
      </c>
      <c r="C325" s="268" t="s">
        <v>39</v>
      </c>
      <c r="D325" s="331">
        <f>D324/$B$2</f>
        <v>1093.0232558139535</v>
      </c>
      <c r="E325" s="332">
        <f t="shared" ref="E325:F325" si="1600">E324/$B$2</f>
        <v>976.74418604651169</v>
      </c>
      <c r="F325" s="333">
        <f t="shared" si="1600"/>
        <v>1000</v>
      </c>
      <c r="G325" s="333">
        <f t="shared" si="1583"/>
        <v>3069.7674418604652</v>
      </c>
      <c r="H325" s="332">
        <f>H324/$B$2</f>
        <v>1697.6744186046512</v>
      </c>
      <c r="I325" s="332">
        <f t="shared" ref="I325:J325" si="1601">I324/$B$2</f>
        <v>1232.5581395348838</v>
      </c>
      <c r="J325" s="334">
        <f t="shared" si="1601"/>
        <v>1279.0697674418604</v>
      </c>
      <c r="K325" s="335">
        <f t="shared" si="1585"/>
        <v>4209.3023255813951</v>
      </c>
      <c r="L325" s="335">
        <f t="shared" si="1586"/>
        <v>7279.0697674418607</v>
      </c>
      <c r="M325" s="332">
        <f>M324/$B$2</f>
        <v>2093.0232558139537</v>
      </c>
      <c r="N325" s="332">
        <f t="shared" ref="N325:O325" si="1602">N324/$B$2</f>
        <v>976.74418604651169</v>
      </c>
      <c r="O325" s="334">
        <f t="shared" si="1602"/>
        <v>2093.0232558139537</v>
      </c>
      <c r="P325" s="335">
        <f t="shared" si="1588"/>
        <v>5162.7906976744198</v>
      </c>
      <c r="Q325" s="332">
        <f>Q324/$B$2</f>
        <v>1860.4651162790699</v>
      </c>
      <c r="R325" s="332">
        <f t="shared" ref="R325:S325" si="1603">R324/$B$2</f>
        <v>5348.8372093023254</v>
      </c>
      <c r="S325" s="334">
        <f t="shared" si="1603"/>
        <v>2093.0232558139537</v>
      </c>
      <c r="T325" s="335">
        <f t="shared" si="1590"/>
        <v>9302.3255813953492</v>
      </c>
      <c r="U325" s="335">
        <f t="shared" si="1591"/>
        <v>14465.116279069769</v>
      </c>
      <c r="V325" s="647">
        <f t="shared" si="1592"/>
        <v>21744.18604651163</v>
      </c>
      <c r="W325" s="677">
        <f t="shared" si="1593"/>
        <v>1093.0232558139535</v>
      </c>
      <c r="X325" s="677">
        <f t="shared" si="1594"/>
        <v>2069.7674418604652</v>
      </c>
      <c r="Y325" s="677">
        <f t="shared" si="1599"/>
        <v>3069.7674418604652</v>
      </c>
      <c r="Z325" s="677">
        <f t="shared" si="1595"/>
        <v>4767.4418604651164</v>
      </c>
      <c r="AA325" s="677">
        <f t="shared" si="1575"/>
        <v>6000</v>
      </c>
      <c r="AB325" s="677">
        <f t="shared" si="1576"/>
        <v>7279.0697674418607</v>
      </c>
      <c r="AC325" s="677">
        <f t="shared" si="1596"/>
        <v>9372.0930232558148</v>
      </c>
      <c r="AD325" s="677">
        <f t="shared" si="1577"/>
        <v>10348.837209302326</v>
      </c>
      <c r="AE325" s="677">
        <f t="shared" si="1578"/>
        <v>12441.86046511628</v>
      </c>
      <c r="AF325" s="677">
        <f t="shared" si="1579"/>
        <v>14302.325581395351</v>
      </c>
      <c r="AG325" s="677">
        <f t="shared" si="1597"/>
        <v>19651.162790697676</v>
      </c>
      <c r="AH325" s="647">
        <f t="shared" si="1598"/>
        <v>21744.18604651163</v>
      </c>
    </row>
    <row r="326" spans="1:34" ht="32.1" hidden="1" customHeight="1" outlineLevel="1" x14ac:dyDescent="0.35">
      <c r="A326" s="1000" t="str">
        <f t="shared" si="1580"/>
        <v>DENMARK</v>
      </c>
      <c r="B326" s="988" t="str">
        <f t="shared" si="1581"/>
        <v>NR Kosmetik ApS</v>
      </c>
      <c r="C326" s="323" t="s">
        <v>40</v>
      </c>
      <c r="D326" s="357">
        <f>'JANUARY ''25 PLN'!I42</f>
        <v>3568.8600999999999</v>
      </c>
      <c r="E326" s="358">
        <f>'FEBRUARY ''25 PLN'!P43</f>
        <v>4745.7898999999998</v>
      </c>
      <c r="F326" s="359">
        <f>'MARCH ''25 PLN'!Q43</f>
        <v>2266.9897999999998</v>
      </c>
      <c r="G326" s="360">
        <f t="shared" si="1583"/>
        <v>10581.639799999999</v>
      </c>
      <c r="H326" s="361">
        <f>'APRIL ''25 PLN'!P43</f>
        <v>5025</v>
      </c>
      <c r="I326" s="358">
        <f>'MAY ''25 PLN'!P43</f>
        <v>5300</v>
      </c>
      <c r="J326" s="362">
        <f>'JUNE ''25 PLN'!Q43</f>
        <v>5500</v>
      </c>
      <c r="K326" s="363">
        <f t="shared" si="1585"/>
        <v>15825</v>
      </c>
      <c r="L326" s="363">
        <f t="shared" si="1586"/>
        <v>26406.639799999997</v>
      </c>
      <c r="M326" s="361">
        <f>'JULY ''25 PLN'!P42</f>
        <v>0</v>
      </c>
      <c r="N326" s="358">
        <f>'AUGUST ''25 PLN'!P42</f>
        <v>0</v>
      </c>
      <c r="O326" s="362">
        <f>'SEPTEMBER ''25 PLN'!P42</f>
        <v>0</v>
      </c>
      <c r="P326" s="363">
        <f t="shared" si="1588"/>
        <v>0</v>
      </c>
      <c r="Q326" s="361">
        <f>'OCTOBER ''25 PLN'!P42</f>
        <v>0</v>
      </c>
      <c r="R326" s="358">
        <f>'NOVEMBER ''25 PLN'!P42</f>
        <v>0</v>
      </c>
      <c r="S326" s="362">
        <f>'DECEMBER ''25 PLN'!P42</f>
        <v>0</v>
      </c>
      <c r="T326" s="363">
        <f t="shared" si="1590"/>
        <v>0</v>
      </c>
      <c r="U326" s="363">
        <f t="shared" si="1591"/>
        <v>0</v>
      </c>
      <c r="V326" s="648">
        <f t="shared" si="1592"/>
        <v>26406.639799999997</v>
      </c>
      <c r="W326" s="678">
        <f t="shared" si="1593"/>
        <v>3568.8600999999999</v>
      </c>
      <c r="X326" s="678">
        <f t="shared" si="1594"/>
        <v>8314.65</v>
      </c>
      <c r="Y326" s="678">
        <f t="shared" si="1599"/>
        <v>10581.639799999999</v>
      </c>
      <c r="Z326" s="678">
        <f t="shared" si="1595"/>
        <v>15606.639799999999</v>
      </c>
      <c r="AA326" s="678">
        <f t="shared" si="1575"/>
        <v>20906.639799999997</v>
      </c>
      <c r="AB326" s="678">
        <f t="shared" si="1576"/>
        <v>26406.639799999997</v>
      </c>
      <c r="AC326" s="678">
        <f t="shared" si="1596"/>
        <v>26406.639799999997</v>
      </c>
      <c r="AD326" s="678">
        <f t="shared" si="1577"/>
        <v>26406.639799999997</v>
      </c>
      <c r="AE326" s="678">
        <f t="shared" si="1578"/>
        <v>26406.639799999997</v>
      </c>
      <c r="AF326" s="678">
        <f t="shared" si="1579"/>
        <v>26406.639799999997</v>
      </c>
      <c r="AG326" s="678">
        <f t="shared" si="1597"/>
        <v>26406.639799999997</v>
      </c>
      <c r="AH326" s="648">
        <f t="shared" si="1598"/>
        <v>26406.639799999997</v>
      </c>
    </row>
    <row r="327" spans="1:34" ht="32.1" hidden="1" customHeight="1" outlineLevel="1" x14ac:dyDescent="0.35">
      <c r="A327" s="1000" t="str">
        <f t="shared" si="1580"/>
        <v>DENMARK</v>
      </c>
      <c r="B327" s="988" t="str">
        <f t="shared" si="1581"/>
        <v>NR Kosmetik ApS</v>
      </c>
      <c r="C327" s="268" t="s">
        <v>41</v>
      </c>
      <c r="D327" s="331">
        <f>D326/$B$2</f>
        <v>829.96746511627907</v>
      </c>
      <c r="E327" s="817">
        <f t="shared" ref="E327:F327" si="1604">E326/$B$2</f>
        <v>1103.6720697674418</v>
      </c>
      <c r="F327" s="818">
        <f t="shared" si="1604"/>
        <v>527.20693023255808</v>
      </c>
      <c r="G327" s="333">
        <f t="shared" si="1583"/>
        <v>2460.846465116279</v>
      </c>
      <c r="H327" s="332">
        <f>H326/$B$2</f>
        <v>1168.6046511627908</v>
      </c>
      <c r="I327" s="817">
        <f t="shared" ref="I327:J327" si="1605">I326/$B$2</f>
        <v>1232.5581395348838</v>
      </c>
      <c r="J327" s="817">
        <f t="shared" si="1605"/>
        <v>1279.0697674418604</v>
      </c>
      <c r="K327" s="335">
        <f t="shared" si="1585"/>
        <v>3680.2325581395353</v>
      </c>
      <c r="L327" s="335">
        <f t="shared" si="1586"/>
        <v>6141.0790232558138</v>
      </c>
      <c r="M327" s="817">
        <f>M326/$B$2</f>
        <v>0</v>
      </c>
      <c r="N327" s="817">
        <f t="shared" ref="N327:O327" si="1606">N326/$B$2</f>
        <v>0</v>
      </c>
      <c r="O327" s="817">
        <f t="shared" si="1606"/>
        <v>0</v>
      </c>
      <c r="P327" s="335">
        <f t="shared" si="1588"/>
        <v>0</v>
      </c>
      <c r="Q327" s="817">
        <f>Q326/$B$2</f>
        <v>0</v>
      </c>
      <c r="R327" s="817">
        <f t="shared" ref="R327:S327" si="1607">R326/$B$2</f>
        <v>0</v>
      </c>
      <c r="S327" s="817">
        <f t="shared" si="1607"/>
        <v>0</v>
      </c>
      <c r="T327" s="335">
        <f>S327+R327+Q327</f>
        <v>0</v>
      </c>
      <c r="U327" s="335">
        <f t="shared" si="1591"/>
        <v>0</v>
      </c>
      <c r="V327" s="822">
        <f t="shared" si="1592"/>
        <v>6141.0790232558138</v>
      </c>
      <c r="W327" s="823">
        <f t="shared" si="1593"/>
        <v>829.96746511627907</v>
      </c>
      <c r="X327" s="823">
        <f t="shared" si="1594"/>
        <v>1933.6395348837209</v>
      </c>
      <c r="Y327" s="823">
        <f t="shared" si="1599"/>
        <v>2460.846465116279</v>
      </c>
      <c r="Z327" s="823">
        <f t="shared" si="1595"/>
        <v>3629.4511162790695</v>
      </c>
      <c r="AA327" s="823">
        <f t="shared" si="1575"/>
        <v>4862.0092558139531</v>
      </c>
      <c r="AB327" s="823">
        <f t="shared" si="1576"/>
        <v>6141.0790232558138</v>
      </c>
      <c r="AC327" s="823">
        <f t="shared" si="1596"/>
        <v>6141.0790232558138</v>
      </c>
      <c r="AD327" s="823">
        <f t="shared" si="1577"/>
        <v>6141.0790232558138</v>
      </c>
      <c r="AE327" s="823">
        <f t="shared" si="1578"/>
        <v>6141.0790232558138</v>
      </c>
      <c r="AF327" s="823">
        <f t="shared" si="1579"/>
        <v>6141.0790232558138</v>
      </c>
      <c r="AG327" s="823">
        <f t="shared" si="1597"/>
        <v>6141.0790232558138</v>
      </c>
      <c r="AH327" s="822">
        <f t="shared" si="1598"/>
        <v>6141.0790232558138</v>
      </c>
    </row>
    <row r="328" spans="1:34" ht="32.1" hidden="1" customHeight="1" outlineLevel="1" x14ac:dyDescent="0.35">
      <c r="A328" s="1000" t="str">
        <f t="shared" si="1580"/>
        <v>DENMARK</v>
      </c>
      <c r="B328" s="988" t="str">
        <f t="shared" si="1581"/>
        <v>NR Kosmetik ApS</v>
      </c>
      <c r="C328" s="321" t="s">
        <v>42</v>
      </c>
      <c r="D328" s="417">
        <f>D326-D324</f>
        <v>-1131.1399000000001</v>
      </c>
      <c r="E328" s="418">
        <f t="shared" ref="E328:G328" si="1608">E326-E324</f>
        <v>545.78989999999976</v>
      </c>
      <c r="F328" s="419">
        <f t="shared" si="1608"/>
        <v>-2033.0102000000002</v>
      </c>
      <c r="G328" s="420">
        <f t="shared" si="1608"/>
        <v>-2618.360200000001</v>
      </c>
      <c r="H328" s="421">
        <f>H326-H324</f>
        <v>-2275</v>
      </c>
      <c r="I328" s="418">
        <f t="shared" ref="I328:V328" si="1609">I326-I324</f>
        <v>0</v>
      </c>
      <c r="J328" s="422">
        <f t="shared" si="1609"/>
        <v>0</v>
      </c>
      <c r="K328" s="423">
        <f t="shared" si="1609"/>
        <v>-2275</v>
      </c>
      <c r="L328" s="423">
        <f t="shared" si="1609"/>
        <v>-4893.3602000000028</v>
      </c>
      <c r="M328" s="421">
        <f t="shared" si="1609"/>
        <v>-9000</v>
      </c>
      <c r="N328" s="418">
        <f t="shared" si="1609"/>
        <v>-4200</v>
      </c>
      <c r="O328" s="422">
        <f t="shared" si="1609"/>
        <v>-9000</v>
      </c>
      <c r="P328" s="423">
        <f t="shared" si="1609"/>
        <v>-22200</v>
      </c>
      <c r="Q328" s="421">
        <f t="shared" si="1609"/>
        <v>-8000</v>
      </c>
      <c r="R328" s="418">
        <f t="shared" si="1609"/>
        <v>-23000</v>
      </c>
      <c r="S328" s="422">
        <f t="shared" si="1609"/>
        <v>-9000</v>
      </c>
      <c r="T328" s="423">
        <f t="shared" si="1609"/>
        <v>-40000</v>
      </c>
      <c r="U328" s="423">
        <f t="shared" si="1609"/>
        <v>-62200</v>
      </c>
      <c r="V328" s="649">
        <f t="shared" si="1609"/>
        <v>-67093.360199999996</v>
      </c>
      <c r="W328" s="679">
        <f t="shared" ref="W328:AH328" si="1610">W326-W324</f>
        <v>-1131.1399000000001</v>
      </c>
      <c r="X328" s="679">
        <f t="shared" si="1610"/>
        <v>-585.35000000000036</v>
      </c>
      <c r="Y328" s="679">
        <f t="shared" si="1610"/>
        <v>-2618.360200000001</v>
      </c>
      <c r="Z328" s="679">
        <f t="shared" si="1610"/>
        <v>-4893.360200000001</v>
      </c>
      <c r="AA328" s="679">
        <f t="shared" si="1610"/>
        <v>-4893.3602000000028</v>
      </c>
      <c r="AB328" s="679">
        <f t="shared" si="1610"/>
        <v>-4893.3602000000028</v>
      </c>
      <c r="AC328" s="679">
        <f t="shared" si="1610"/>
        <v>-13893.360200000003</v>
      </c>
      <c r="AD328" s="679">
        <f t="shared" si="1610"/>
        <v>-18093.360200000003</v>
      </c>
      <c r="AE328" s="679">
        <f t="shared" si="1610"/>
        <v>-27093.360200000003</v>
      </c>
      <c r="AF328" s="679">
        <f t="shared" si="1610"/>
        <v>-35093.360200000003</v>
      </c>
      <c r="AG328" s="679">
        <f t="shared" si="1610"/>
        <v>-58093.360200000003</v>
      </c>
      <c r="AH328" s="649">
        <f t="shared" si="1610"/>
        <v>-67093.360199999996</v>
      </c>
    </row>
    <row r="329" spans="1:34" ht="32.1" hidden="1" customHeight="1" outlineLevel="1" x14ac:dyDescent="0.35">
      <c r="A329" s="1000" t="str">
        <f t="shared" si="1580"/>
        <v>DENMARK</v>
      </c>
      <c r="B329" s="988" t="str">
        <f t="shared" si="1581"/>
        <v>NR Kosmetik ApS</v>
      </c>
      <c r="C329" s="321" t="s">
        <v>43</v>
      </c>
      <c r="D329" s="424">
        <f>D326/D324-1</f>
        <v>-0.24066806382978723</v>
      </c>
      <c r="E329" s="425">
        <f t="shared" ref="E329:F329" si="1611">E326/E324-1</f>
        <v>0.1299499761904761</v>
      </c>
      <c r="F329" s="426">
        <f t="shared" si="1611"/>
        <v>-0.47279306976744195</v>
      </c>
      <c r="G329" s="427">
        <f>G326/G324-1</f>
        <v>-0.19836062121212128</v>
      </c>
      <c r="H329" s="428">
        <f>H326/H324-1</f>
        <v>-0.31164383561643838</v>
      </c>
      <c r="I329" s="425">
        <f t="shared" ref="I329:V329" si="1612">I326/I324-1</f>
        <v>0</v>
      </c>
      <c r="J329" s="429">
        <f t="shared" si="1612"/>
        <v>0</v>
      </c>
      <c r="K329" s="430">
        <f t="shared" si="1612"/>
        <v>-0.12569060773480667</v>
      </c>
      <c r="L329" s="430">
        <f t="shared" si="1612"/>
        <v>-0.15633738658146978</v>
      </c>
      <c r="M329" s="428">
        <f t="shared" si="1612"/>
        <v>-1</v>
      </c>
      <c r="N329" s="425">
        <f t="shared" si="1612"/>
        <v>-1</v>
      </c>
      <c r="O329" s="429">
        <f t="shared" si="1612"/>
        <v>-1</v>
      </c>
      <c r="P329" s="430">
        <f t="shared" si="1612"/>
        <v>-1</v>
      </c>
      <c r="Q329" s="428">
        <f t="shared" si="1612"/>
        <v>-1</v>
      </c>
      <c r="R329" s="425">
        <f t="shared" si="1612"/>
        <v>-1</v>
      </c>
      <c r="S329" s="429">
        <f t="shared" si="1612"/>
        <v>-1</v>
      </c>
      <c r="T329" s="430">
        <f t="shared" si="1612"/>
        <v>-1</v>
      </c>
      <c r="U329" s="430">
        <f t="shared" si="1612"/>
        <v>-1</v>
      </c>
      <c r="V329" s="650">
        <f t="shared" si="1612"/>
        <v>-0.7175760449197861</v>
      </c>
      <c r="W329" s="680">
        <f t="shared" ref="W329:AH329" si="1613">W326/W324-1</f>
        <v>-0.24066806382978723</v>
      </c>
      <c r="X329" s="680">
        <f t="shared" si="1613"/>
        <v>-6.5769662921348337E-2</v>
      </c>
      <c r="Y329" s="680">
        <f t="shared" si="1613"/>
        <v>-0.19836062121212128</v>
      </c>
      <c r="Z329" s="680">
        <f t="shared" si="1613"/>
        <v>-0.23870049756097567</v>
      </c>
      <c r="AA329" s="680">
        <f t="shared" si="1613"/>
        <v>-0.18966512403100788</v>
      </c>
      <c r="AB329" s="680">
        <f t="shared" si="1613"/>
        <v>-0.15633738658146978</v>
      </c>
      <c r="AC329" s="680">
        <f t="shared" si="1613"/>
        <v>-0.34474839205955343</v>
      </c>
      <c r="AD329" s="680">
        <f t="shared" si="1613"/>
        <v>-0.40659236404494392</v>
      </c>
      <c r="AE329" s="680">
        <f t="shared" si="1613"/>
        <v>-0.50641794766355153</v>
      </c>
      <c r="AF329" s="680">
        <f t="shared" si="1613"/>
        <v>-0.57062374308943098</v>
      </c>
      <c r="AG329" s="680">
        <f t="shared" si="1613"/>
        <v>-0.68749538698224855</v>
      </c>
      <c r="AH329" s="650">
        <f t="shared" si="1613"/>
        <v>-0.7175760449197861</v>
      </c>
    </row>
    <row r="330" spans="1:34" ht="32.1" hidden="1" customHeight="1" outlineLevel="1" thickBot="1" x14ac:dyDescent="0.35">
      <c r="A330" s="1001" t="str">
        <f t="shared" si="1580"/>
        <v>DENMARK</v>
      </c>
      <c r="B330" s="1006" t="str">
        <f t="shared" si="1581"/>
        <v>NR Kosmetik ApS</v>
      </c>
      <c r="C330" s="261" t="s">
        <v>44</v>
      </c>
      <c r="D330" s="70">
        <f>D326/D322-1</f>
        <v>-0.15404791613970381</v>
      </c>
      <c r="E330" s="80">
        <f t="shared" ref="E330:G330" si="1614">E326/E322-1</f>
        <v>0.21058351407648779</v>
      </c>
      <c r="F330" s="79">
        <f t="shared" si="1614"/>
        <v>-0.42703303658464864</v>
      </c>
      <c r="G330" s="79">
        <f t="shared" si="1614"/>
        <v>-0.12516473889771929</v>
      </c>
      <c r="H330" s="80">
        <f>H326/H322-1</f>
        <v>-0.26866209509404126</v>
      </c>
      <c r="I330" s="80">
        <f t="shared" ref="I330:V330" si="1615">I326/I322-1</f>
        <v>8.4048643512546706E-2</v>
      </c>
      <c r="J330" s="82">
        <f t="shared" si="1615"/>
        <v>0.18724339353017116</v>
      </c>
      <c r="K330" s="69">
        <f t="shared" si="1615"/>
        <v>-3.4627052242580003E-2</v>
      </c>
      <c r="L330" s="69">
        <f t="shared" si="1615"/>
        <v>-7.3067722549613801E-2</v>
      </c>
      <c r="M330" s="80">
        <f t="shared" si="1615"/>
        <v>-1</v>
      </c>
      <c r="N330" s="80">
        <f t="shared" si="1615"/>
        <v>-1</v>
      </c>
      <c r="O330" s="82">
        <f t="shared" si="1615"/>
        <v>-1</v>
      </c>
      <c r="P330" s="69">
        <f t="shared" si="1615"/>
        <v>-1</v>
      </c>
      <c r="Q330" s="80">
        <f t="shared" si="1615"/>
        <v>-1</v>
      </c>
      <c r="R330" s="80">
        <f t="shared" si="1615"/>
        <v>-1</v>
      </c>
      <c r="S330" s="82" t="e">
        <f t="shared" si="1615"/>
        <v>#DIV/0!</v>
      </c>
      <c r="T330" s="69">
        <f t="shared" si="1615"/>
        <v>-1</v>
      </c>
      <c r="U330" s="69">
        <f t="shared" si="1615"/>
        <v>-1</v>
      </c>
      <c r="V330" s="651">
        <f t="shared" si="1615"/>
        <v>-0.62466440945146717</v>
      </c>
      <c r="W330" s="69">
        <f t="shared" ref="W330:AH330" si="1616">W326/W322-1</f>
        <v>-0.15404791613970381</v>
      </c>
      <c r="X330" s="69">
        <f t="shared" si="1616"/>
        <v>2.1581325547675334E-2</v>
      </c>
      <c r="Y330" s="69">
        <f t="shared" si="1616"/>
        <v>-0.12516473889771929</v>
      </c>
      <c r="Z330" s="69">
        <f t="shared" si="1616"/>
        <v>-0.17714920281121471</v>
      </c>
      <c r="AA330" s="69">
        <f t="shared" si="1616"/>
        <v>-0.12361814423475082</v>
      </c>
      <c r="AB330" s="69">
        <f t="shared" si="1616"/>
        <v>-7.306772254961369E-2</v>
      </c>
      <c r="AC330" s="69">
        <f t="shared" si="1616"/>
        <v>-0.27910210610870678</v>
      </c>
      <c r="AD330" s="69">
        <f t="shared" si="1616"/>
        <v>-0.34845505228468476</v>
      </c>
      <c r="AE330" s="69">
        <f t="shared" si="1616"/>
        <v>-0.4593182675511811</v>
      </c>
      <c r="AF330" s="69">
        <f t="shared" si="1616"/>
        <v>-0.49020883946261429</v>
      </c>
      <c r="AG330" s="69">
        <f t="shared" si="1616"/>
        <v>-0.62466440945146717</v>
      </c>
      <c r="AH330" s="651">
        <f t="shared" si="1616"/>
        <v>-0.62466440945146717</v>
      </c>
    </row>
    <row r="331" spans="1:34" ht="32.1" hidden="1" customHeight="1" outlineLevel="1" x14ac:dyDescent="0.35">
      <c r="A331" s="999" t="s">
        <v>46</v>
      </c>
      <c r="B331" s="1005" t="s">
        <v>90</v>
      </c>
      <c r="C331" s="259" t="s">
        <v>36</v>
      </c>
      <c r="D331" s="477">
        <v>0</v>
      </c>
      <c r="E331" s="478">
        <v>0</v>
      </c>
      <c r="F331" s="479">
        <v>0</v>
      </c>
      <c r="G331" s="480">
        <f>F331+E331+D331</f>
        <v>0</v>
      </c>
      <c r="H331" s="481">
        <v>0</v>
      </c>
      <c r="I331" s="478">
        <v>0</v>
      </c>
      <c r="J331" s="482">
        <v>0</v>
      </c>
      <c r="K331" s="483">
        <f>J331+I331+H331</f>
        <v>0</v>
      </c>
      <c r="L331" s="483">
        <f>K331+G331</f>
        <v>0</v>
      </c>
      <c r="M331" s="481">
        <v>0</v>
      </c>
      <c r="N331" s="478">
        <v>0</v>
      </c>
      <c r="O331" s="482">
        <v>1392.6501000000001</v>
      </c>
      <c r="P331" s="483">
        <f>O331+N331+M331</f>
        <v>1392.6501000000001</v>
      </c>
      <c r="Q331" s="481">
        <v>0</v>
      </c>
      <c r="R331" s="478">
        <v>2005.8118999999999</v>
      </c>
      <c r="S331" s="482">
        <v>0</v>
      </c>
      <c r="T331" s="483">
        <f>S331+R331+Q331</f>
        <v>2005.8118999999999</v>
      </c>
      <c r="U331" s="484">
        <f>T331+P331</f>
        <v>3398.462</v>
      </c>
      <c r="V331" s="656">
        <f>U331+L331</f>
        <v>3398.462</v>
      </c>
      <c r="W331" s="403">
        <f>D331</f>
        <v>0</v>
      </c>
      <c r="X331" s="403">
        <f>D331+E331</f>
        <v>0</v>
      </c>
      <c r="Y331" s="403">
        <f t="shared" ref="Y331:Y336" si="1617">D331+E331+F331</f>
        <v>0</v>
      </c>
      <c r="Z331" s="403">
        <f>D331+E331+F331+H331</f>
        <v>0</v>
      </c>
      <c r="AA331" s="403">
        <f t="shared" ref="AA331:AA336" si="1618">D331+E331+F331+H331+I331</f>
        <v>0</v>
      </c>
      <c r="AB331" s="403">
        <f t="shared" ref="AB331:AB336" si="1619">D331+E331+F331+H331+I331+J331</f>
        <v>0</v>
      </c>
      <c r="AC331" s="403">
        <f>D331+E331+F331+H331+I331+J331+M331</f>
        <v>0</v>
      </c>
      <c r="AD331" s="403">
        <f t="shared" ref="AD331:AD336" si="1620">D331+E331+F331+H331+I331+J331+M331+N331</f>
        <v>0</v>
      </c>
      <c r="AE331" s="403">
        <f t="shared" ref="AE331:AE336" si="1621">D331+E331+F331+H331+I331+J331+M331+N331+O331</f>
        <v>1392.6501000000001</v>
      </c>
      <c r="AF331" s="403">
        <f t="shared" ref="AF331:AF336" si="1622">D331+E331+F331+H331+I331+J331+M331+N331+O331+Q331</f>
        <v>1392.6501000000001</v>
      </c>
      <c r="AG331" s="403">
        <f>D331+E331+F331+H331+I331+J331+M331+N331+O331+Q331+R331</f>
        <v>3398.462</v>
      </c>
      <c r="AH331" s="1031">
        <f>D331+E331+F331+H331+I331+J331+M331+N331+O331+Q331+R331+S331</f>
        <v>3398.462</v>
      </c>
    </row>
    <row r="332" spans="1:34" ht="32.1" hidden="1" customHeight="1" outlineLevel="1" x14ac:dyDescent="0.35">
      <c r="A332" s="1000" t="str">
        <f t="shared" ref="A332:A339" si="1623">A331</f>
        <v>FRANCE</v>
      </c>
      <c r="B332" s="988" t="str">
        <f t="shared" ref="B332:B339" si="1624">B331</f>
        <v>Monard Corinne L'atelier de Coco</v>
      </c>
      <c r="C332" s="275" t="s">
        <v>37</v>
      </c>
      <c r="D332" s="324">
        <f>D331/$B$2</f>
        <v>0</v>
      </c>
      <c r="E332" s="325">
        <f t="shared" ref="E332:F332" si="1625">E331/$B$2</f>
        <v>0</v>
      </c>
      <c r="F332" s="326">
        <f t="shared" si="1625"/>
        <v>0</v>
      </c>
      <c r="G332" s="333">
        <f t="shared" ref="G332:G336" si="1626">F332+E332+D332</f>
        <v>0</v>
      </c>
      <c r="H332" s="327">
        <f>H331/$B$2</f>
        <v>0</v>
      </c>
      <c r="I332" s="325">
        <f t="shared" ref="I332:J332" si="1627">I331/$B$2</f>
        <v>0</v>
      </c>
      <c r="J332" s="328">
        <f t="shared" si="1627"/>
        <v>0</v>
      </c>
      <c r="K332" s="329">
        <f t="shared" ref="K332:K336" si="1628">J332+I332+H332</f>
        <v>0</v>
      </c>
      <c r="L332" s="329">
        <f t="shared" ref="L332:L336" si="1629">K332+G332</f>
        <v>0</v>
      </c>
      <c r="M332" s="327">
        <f>M331/$B$2</f>
        <v>0</v>
      </c>
      <c r="N332" s="325">
        <f t="shared" ref="N332:O332" si="1630">N331/$B$2</f>
        <v>0</v>
      </c>
      <c r="O332" s="328">
        <f t="shared" si="1630"/>
        <v>323.87211627906981</v>
      </c>
      <c r="P332" s="329">
        <f t="shared" ref="P332:P336" si="1631">O332+N332+M332</f>
        <v>323.87211627906981</v>
      </c>
      <c r="Q332" s="327">
        <f>Q331/$B$2</f>
        <v>0</v>
      </c>
      <c r="R332" s="325">
        <f t="shared" ref="R332:S332" si="1632">R331/$B$2</f>
        <v>466.46788372093022</v>
      </c>
      <c r="S332" s="328">
        <f t="shared" si="1632"/>
        <v>0</v>
      </c>
      <c r="T332" s="329">
        <f t="shared" ref="T332:T335" si="1633">S332+R332+Q332</f>
        <v>466.46788372093022</v>
      </c>
      <c r="U332" s="329">
        <f t="shared" ref="U332:U336" si="1634">T332+P332</f>
        <v>790.34</v>
      </c>
      <c r="V332" s="645">
        <f t="shared" ref="V332:V336" si="1635">U332+L332</f>
        <v>790.34</v>
      </c>
      <c r="W332" s="675">
        <f t="shared" ref="W332:W336" si="1636">D332</f>
        <v>0</v>
      </c>
      <c r="X332" s="675">
        <f t="shared" ref="X332:X336" si="1637">D332+E332</f>
        <v>0</v>
      </c>
      <c r="Y332" s="675">
        <f t="shared" si="1617"/>
        <v>0</v>
      </c>
      <c r="Z332" s="675">
        <f t="shared" ref="Z332:Z336" si="1638">D332+E332+F332+H332</f>
        <v>0</v>
      </c>
      <c r="AA332" s="675">
        <f t="shared" si="1618"/>
        <v>0</v>
      </c>
      <c r="AB332" s="675">
        <f t="shared" si="1619"/>
        <v>0</v>
      </c>
      <c r="AC332" s="675">
        <f t="shared" ref="AC332:AC336" si="1639">D332+E332+F332+H332+I332+J332+M332</f>
        <v>0</v>
      </c>
      <c r="AD332" s="675">
        <f t="shared" si="1620"/>
        <v>0</v>
      </c>
      <c r="AE332" s="675">
        <f t="shared" si="1621"/>
        <v>323.87211627906981</v>
      </c>
      <c r="AF332" s="675">
        <f t="shared" si="1622"/>
        <v>323.87211627906981</v>
      </c>
      <c r="AG332" s="675">
        <f t="shared" ref="AG332:AG336" si="1640">D332+E332+F332+H332+I332+J332+M332+N332+O332+Q332+R332</f>
        <v>790.34</v>
      </c>
      <c r="AH332" s="645">
        <f t="shared" ref="AH332:AH336" si="1641">D332+E332+F332+H332+I332+J332+M332+N332+O332+Q332+R332+S332</f>
        <v>790.34</v>
      </c>
    </row>
    <row r="333" spans="1:34" ht="32.1" hidden="1" customHeight="1" outlineLevel="1" x14ac:dyDescent="0.35">
      <c r="A333" s="1000" t="str">
        <f t="shared" si="1623"/>
        <v>FRANCE</v>
      </c>
      <c r="B333" s="988" t="str">
        <f t="shared" si="1624"/>
        <v>Monard Corinne L'atelier de Coco</v>
      </c>
      <c r="C333" s="322" t="s">
        <v>38</v>
      </c>
      <c r="D333" s="336">
        <v>0</v>
      </c>
      <c r="E333" s="337">
        <v>0</v>
      </c>
      <c r="F333" s="338">
        <v>0</v>
      </c>
      <c r="G333" s="339">
        <f t="shared" si="1626"/>
        <v>0</v>
      </c>
      <c r="H333" s="340">
        <v>0</v>
      </c>
      <c r="I333" s="337">
        <v>0</v>
      </c>
      <c r="J333" s="341">
        <v>0</v>
      </c>
      <c r="K333" s="342">
        <f t="shared" si="1628"/>
        <v>0</v>
      </c>
      <c r="L333" s="342">
        <f t="shared" si="1629"/>
        <v>0</v>
      </c>
      <c r="M333" s="340">
        <v>0</v>
      </c>
      <c r="N333" s="337">
        <v>0</v>
      </c>
      <c r="O333" s="341">
        <v>0</v>
      </c>
      <c r="P333" s="342">
        <f t="shared" si="1631"/>
        <v>0</v>
      </c>
      <c r="Q333" s="340">
        <v>0</v>
      </c>
      <c r="R333" s="337">
        <v>0</v>
      </c>
      <c r="S333" s="341">
        <v>0</v>
      </c>
      <c r="T333" s="342">
        <f t="shared" si="1633"/>
        <v>0</v>
      </c>
      <c r="U333" s="342">
        <f t="shared" si="1634"/>
        <v>0</v>
      </c>
      <c r="V333" s="646">
        <f t="shared" si="1635"/>
        <v>0</v>
      </c>
      <c r="W333" s="676">
        <f t="shared" si="1636"/>
        <v>0</v>
      </c>
      <c r="X333" s="676">
        <f t="shared" si="1637"/>
        <v>0</v>
      </c>
      <c r="Y333" s="676">
        <f t="shared" si="1617"/>
        <v>0</v>
      </c>
      <c r="Z333" s="676">
        <f t="shared" si="1638"/>
        <v>0</v>
      </c>
      <c r="AA333" s="676">
        <f t="shared" si="1618"/>
        <v>0</v>
      </c>
      <c r="AB333" s="676">
        <f t="shared" si="1619"/>
        <v>0</v>
      </c>
      <c r="AC333" s="676">
        <f t="shared" si="1639"/>
        <v>0</v>
      </c>
      <c r="AD333" s="676">
        <f t="shared" si="1620"/>
        <v>0</v>
      </c>
      <c r="AE333" s="676">
        <f t="shared" si="1621"/>
        <v>0</v>
      </c>
      <c r="AF333" s="676">
        <f t="shared" si="1622"/>
        <v>0</v>
      </c>
      <c r="AG333" s="676">
        <f t="shared" si="1640"/>
        <v>0</v>
      </c>
      <c r="AH333" s="646">
        <f t="shared" si="1641"/>
        <v>0</v>
      </c>
    </row>
    <row r="334" spans="1:34" ht="32.1" hidden="1" customHeight="1" outlineLevel="1" x14ac:dyDescent="0.35">
      <c r="A334" s="1000" t="str">
        <f t="shared" si="1623"/>
        <v>FRANCE</v>
      </c>
      <c r="B334" s="988" t="str">
        <f t="shared" si="1624"/>
        <v>Monard Corinne L'atelier de Coco</v>
      </c>
      <c r="C334" s="268" t="s">
        <v>39</v>
      </c>
      <c r="D334" s="331">
        <f>D333/$B$2</f>
        <v>0</v>
      </c>
      <c r="E334" s="332">
        <f t="shared" ref="E334:F334" si="1642">E333/$B$2</f>
        <v>0</v>
      </c>
      <c r="F334" s="333">
        <f t="shared" si="1642"/>
        <v>0</v>
      </c>
      <c r="G334" s="333">
        <f t="shared" si="1626"/>
        <v>0</v>
      </c>
      <c r="H334" s="332">
        <f>H333/$B$2</f>
        <v>0</v>
      </c>
      <c r="I334" s="332">
        <f t="shared" ref="I334:J334" si="1643">I333/$B$2</f>
        <v>0</v>
      </c>
      <c r="J334" s="334">
        <f t="shared" si="1643"/>
        <v>0</v>
      </c>
      <c r="K334" s="335">
        <f t="shared" si="1628"/>
        <v>0</v>
      </c>
      <c r="L334" s="335">
        <f t="shared" si="1629"/>
        <v>0</v>
      </c>
      <c r="M334" s="332">
        <f>M333/$B$2</f>
        <v>0</v>
      </c>
      <c r="N334" s="332">
        <f t="shared" ref="N334:O334" si="1644">N333/$B$2</f>
        <v>0</v>
      </c>
      <c r="O334" s="334">
        <f t="shared" si="1644"/>
        <v>0</v>
      </c>
      <c r="P334" s="335">
        <f t="shared" si="1631"/>
        <v>0</v>
      </c>
      <c r="Q334" s="332">
        <f>Q333/$B$2</f>
        <v>0</v>
      </c>
      <c r="R334" s="332">
        <f t="shared" ref="R334:S334" si="1645">R333/$B$2</f>
        <v>0</v>
      </c>
      <c r="S334" s="334">
        <f t="shared" si="1645"/>
        <v>0</v>
      </c>
      <c r="T334" s="335">
        <f t="shared" si="1633"/>
        <v>0</v>
      </c>
      <c r="U334" s="335">
        <f t="shared" si="1634"/>
        <v>0</v>
      </c>
      <c r="V334" s="647">
        <f t="shared" si="1635"/>
        <v>0</v>
      </c>
      <c r="W334" s="677">
        <f t="shared" si="1636"/>
        <v>0</v>
      </c>
      <c r="X334" s="677">
        <f t="shared" si="1637"/>
        <v>0</v>
      </c>
      <c r="Y334" s="677">
        <f t="shared" si="1617"/>
        <v>0</v>
      </c>
      <c r="Z334" s="677">
        <f t="shared" si="1638"/>
        <v>0</v>
      </c>
      <c r="AA334" s="677">
        <f t="shared" si="1618"/>
        <v>0</v>
      </c>
      <c r="AB334" s="677">
        <f t="shared" si="1619"/>
        <v>0</v>
      </c>
      <c r="AC334" s="677">
        <f t="shared" si="1639"/>
        <v>0</v>
      </c>
      <c r="AD334" s="677">
        <f t="shared" si="1620"/>
        <v>0</v>
      </c>
      <c r="AE334" s="677">
        <f t="shared" si="1621"/>
        <v>0</v>
      </c>
      <c r="AF334" s="677">
        <f t="shared" si="1622"/>
        <v>0</v>
      </c>
      <c r="AG334" s="677">
        <f t="shared" si="1640"/>
        <v>0</v>
      </c>
      <c r="AH334" s="647">
        <f t="shared" si="1641"/>
        <v>0</v>
      </c>
    </row>
    <row r="335" spans="1:34" ht="32.1" hidden="1" customHeight="1" outlineLevel="1" x14ac:dyDescent="0.35">
      <c r="A335" s="1000" t="str">
        <f t="shared" si="1623"/>
        <v>FRANCE</v>
      </c>
      <c r="B335" s="988" t="str">
        <f t="shared" si="1624"/>
        <v>Monard Corinne L'atelier de Coco</v>
      </c>
      <c r="C335" s="323" t="s">
        <v>40</v>
      </c>
      <c r="D335" s="357">
        <f>'JANUARY ''25 PLN'!I43</f>
        <v>0</v>
      </c>
      <c r="E335" s="358">
        <f>'FEBRUARY ''25 PLN'!P44</f>
        <v>0</v>
      </c>
      <c r="F335" s="359">
        <f>'MARCH ''25 PLN'!Q44</f>
        <v>0</v>
      </c>
      <c r="G335" s="360">
        <f t="shared" si="1626"/>
        <v>0</v>
      </c>
      <c r="H335" s="361">
        <f>'APRIL ''25 PLN'!P44</f>
        <v>0</v>
      </c>
      <c r="I335" s="358">
        <f>'MAY ''25 PLN'!P44</f>
        <v>0</v>
      </c>
      <c r="J335" s="362">
        <f>'JUNE ''25 PLN'!Q44</f>
        <v>0</v>
      </c>
      <c r="K335" s="363">
        <f t="shared" si="1628"/>
        <v>0</v>
      </c>
      <c r="L335" s="363">
        <f t="shared" si="1629"/>
        <v>0</v>
      </c>
      <c r="M335" s="361">
        <f>'JULY ''25 PLN'!P43</f>
        <v>0</v>
      </c>
      <c r="N335" s="358">
        <f>'AUGUST ''25 PLN'!P43</f>
        <v>0</v>
      </c>
      <c r="O335" s="362">
        <f>'SEPTEMBER ''25 PLN'!P43</f>
        <v>0</v>
      </c>
      <c r="P335" s="363">
        <f t="shared" si="1631"/>
        <v>0</v>
      </c>
      <c r="Q335" s="361">
        <f>'OCTOBER ''25 PLN'!P43</f>
        <v>0</v>
      </c>
      <c r="R335" s="358">
        <f>'NOVEMBER ''25 PLN'!P43</f>
        <v>0</v>
      </c>
      <c r="S335" s="362">
        <f>'DECEMBER ''25 PLN'!P43</f>
        <v>0</v>
      </c>
      <c r="T335" s="363">
        <f t="shared" si="1633"/>
        <v>0</v>
      </c>
      <c r="U335" s="363">
        <f t="shared" si="1634"/>
        <v>0</v>
      </c>
      <c r="V335" s="648">
        <f t="shared" si="1635"/>
        <v>0</v>
      </c>
      <c r="W335" s="678">
        <f t="shared" si="1636"/>
        <v>0</v>
      </c>
      <c r="X335" s="678">
        <f t="shared" si="1637"/>
        <v>0</v>
      </c>
      <c r="Y335" s="678">
        <f t="shared" si="1617"/>
        <v>0</v>
      </c>
      <c r="Z335" s="678">
        <f t="shared" si="1638"/>
        <v>0</v>
      </c>
      <c r="AA335" s="678">
        <f t="shared" si="1618"/>
        <v>0</v>
      </c>
      <c r="AB335" s="678">
        <f t="shared" si="1619"/>
        <v>0</v>
      </c>
      <c r="AC335" s="678">
        <f t="shared" si="1639"/>
        <v>0</v>
      </c>
      <c r="AD335" s="678">
        <f t="shared" si="1620"/>
        <v>0</v>
      </c>
      <c r="AE335" s="678">
        <f t="shared" si="1621"/>
        <v>0</v>
      </c>
      <c r="AF335" s="678">
        <f t="shared" si="1622"/>
        <v>0</v>
      </c>
      <c r="AG335" s="678">
        <f t="shared" si="1640"/>
        <v>0</v>
      </c>
      <c r="AH335" s="648">
        <f t="shared" si="1641"/>
        <v>0</v>
      </c>
    </row>
    <row r="336" spans="1:34" ht="32.1" hidden="1" customHeight="1" outlineLevel="1" x14ac:dyDescent="0.35">
      <c r="A336" s="1000" t="str">
        <f t="shared" si="1623"/>
        <v>FRANCE</v>
      </c>
      <c r="B336" s="988" t="str">
        <f t="shared" si="1624"/>
        <v>Monard Corinne L'atelier de Coco</v>
      </c>
      <c r="C336" s="268" t="s">
        <v>41</v>
      </c>
      <c r="D336" s="331">
        <f>D335/$B$2</f>
        <v>0</v>
      </c>
      <c r="E336" s="817">
        <f t="shared" ref="E336:F336" si="1646">E335/$B$2</f>
        <v>0</v>
      </c>
      <c r="F336" s="818">
        <f t="shared" si="1646"/>
        <v>0</v>
      </c>
      <c r="G336" s="333">
        <f t="shared" si="1626"/>
        <v>0</v>
      </c>
      <c r="H336" s="332">
        <f>H335/$B$2</f>
        <v>0</v>
      </c>
      <c r="I336" s="817">
        <f t="shared" ref="I336:J336" si="1647">I335/$B$2</f>
        <v>0</v>
      </c>
      <c r="J336" s="817">
        <f t="shared" si="1647"/>
        <v>0</v>
      </c>
      <c r="K336" s="335">
        <f t="shared" si="1628"/>
        <v>0</v>
      </c>
      <c r="L336" s="335">
        <f t="shared" si="1629"/>
        <v>0</v>
      </c>
      <c r="M336" s="817">
        <f>M335/$B$2</f>
        <v>0</v>
      </c>
      <c r="N336" s="817">
        <f t="shared" ref="N336:O336" si="1648">N335/$B$2</f>
        <v>0</v>
      </c>
      <c r="O336" s="817">
        <f t="shared" si="1648"/>
        <v>0</v>
      </c>
      <c r="P336" s="335">
        <f t="shared" si="1631"/>
        <v>0</v>
      </c>
      <c r="Q336" s="817">
        <f>Q335/$B$2</f>
        <v>0</v>
      </c>
      <c r="R336" s="817">
        <f t="shared" ref="R336:S336" si="1649">R335/$B$2</f>
        <v>0</v>
      </c>
      <c r="S336" s="817">
        <f t="shared" si="1649"/>
        <v>0</v>
      </c>
      <c r="T336" s="335">
        <f>S336+R336+Q336</f>
        <v>0</v>
      </c>
      <c r="U336" s="335">
        <f t="shared" si="1634"/>
        <v>0</v>
      </c>
      <c r="V336" s="822">
        <f t="shared" si="1635"/>
        <v>0</v>
      </c>
      <c r="W336" s="823">
        <f t="shared" si="1636"/>
        <v>0</v>
      </c>
      <c r="X336" s="823">
        <f t="shared" si="1637"/>
        <v>0</v>
      </c>
      <c r="Y336" s="823">
        <f t="shared" si="1617"/>
        <v>0</v>
      </c>
      <c r="Z336" s="823">
        <f t="shared" si="1638"/>
        <v>0</v>
      </c>
      <c r="AA336" s="823">
        <f t="shared" si="1618"/>
        <v>0</v>
      </c>
      <c r="AB336" s="823">
        <f t="shared" si="1619"/>
        <v>0</v>
      </c>
      <c r="AC336" s="823">
        <f t="shared" si="1639"/>
        <v>0</v>
      </c>
      <c r="AD336" s="823">
        <f t="shared" si="1620"/>
        <v>0</v>
      </c>
      <c r="AE336" s="823">
        <f t="shared" si="1621"/>
        <v>0</v>
      </c>
      <c r="AF336" s="823">
        <f t="shared" si="1622"/>
        <v>0</v>
      </c>
      <c r="AG336" s="823">
        <f t="shared" si="1640"/>
        <v>0</v>
      </c>
      <c r="AH336" s="822">
        <f t="shared" si="1641"/>
        <v>0</v>
      </c>
    </row>
    <row r="337" spans="1:34" ht="32.1" hidden="1" customHeight="1" outlineLevel="1" x14ac:dyDescent="0.35">
      <c r="A337" s="1000" t="str">
        <f t="shared" si="1623"/>
        <v>FRANCE</v>
      </c>
      <c r="B337" s="988" t="str">
        <f t="shared" si="1624"/>
        <v>Monard Corinne L'atelier de Coco</v>
      </c>
      <c r="C337" s="321" t="s">
        <v>42</v>
      </c>
      <c r="D337" s="581">
        <f>D335-D333</f>
        <v>0</v>
      </c>
      <c r="E337" s="582">
        <f t="shared" ref="E337:G337" si="1650">E335-E333</f>
        <v>0</v>
      </c>
      <c r="F337" s="583">
        <f t="shared" si="1650"/>
        <v>0</v>
      </c>
      <c r="G337" s="584">
        <f t="shared" si="1650"/>
        <v>0</v>
      </c>
      <c r="H337" s="585">
        <f>H335-H333</f>
        <v>0</v>
      </c>
      <c r="I337" s="582">
        <f t="shared" ref="I337:V337" si="1651">I335-I333</f>
        <v>0</v>
      </c>
      <c r="J337" s="586">
        <f t="shared" si="1651"/>
        <v>0</v>
      </c>
      <c r="K337" s="587">
        <f t="shared" si="1651"/>
        <v>0</v>
      </c>
      <c r="L337" s="587">
        <f t="shared" si="1651"/>
        <v>0</v>
      </c>
      <c r="M337" s="585">
        <f t="shared" si="1651"/>
        <v>0</v>
      </c>
      <c r="N337" s="582">
        <f t="shared" si="1651"/>
        <v>0</v>
      </c>
      <c r="O337" s="586">
        <f t="shared" si="1651"/>
        <v>0</v>
      </c>
      <c r="P337" s="587">
        <f t="shared" si="1651"/>
        <v>0</v>
      </c>
      <c r="Q337" s="585">
        <f t="shared" si="1651"/>
        <v>0</v>
      </c>
      <c r="R337" s="582">
        <f t="shared" si="1651"/>
        <v>0</v>
      </c>
      <c r="S337" s="586">
        <f t="shared" si="1651"/>
        <v>0</v>
      </c>
      <c r="T337" s="587">
        <f t="shared" si="1651"/>
        <v>0</v>
      </c>
      <c r="U337" s="587">
        <f t="shared" si="1651"/>
        <v>0</v>
      </c>
      <c r="V337" s="661">
        <f t="shared" si="1651"/>
        <v>0</v>
      </c>
      <c r="W337" s="679">
        <f t="shared" ref="W337:AH337" si="1652">W335-W333</f>
        <v>0</v>
      </c>
      <c r="X337" s="679">
        <f t="shared" si="1652"/>
        <v>0</v>
      </c>
      <c r="Y337" s="679">
        <f t="shared" si="1652"/>
        <v>0</v>
      </c>
      <c r="Z337" s="679">
        <f t="shared" si="1652"/>
        <v>0</v>
      </c>
      <c r="AA337" s="679">
        <f t="shared" si="1652"/>
        <v>0</v>
      </c>
      <c r="AB337" s="679">
        <f t="shared" si="1652"/>
        <v>0</v>
      </c>
      <c r="AC337" s="679">
        <f t="shared" si="1652"/>
        <v>0</v>
      </c>
      <c r="AD337" s="679">
        <f t="shared" si="1652"/>
        <v>0</v>
      </c>
      <c r="AE337" s="679">
        <f t="shared" si="1652"/>
        <v>0</v>
      </c>
      <c r="AF337" s="679">
        <f t="shared" si="1652"/>
        <v>0</v>
      </c>
      <c r="AG337" s="679">
        <f t="shared" si="1652"/>
        <v>0</v>
      </c>
      <c r="AH337" s="649">
        <f t="shared" si="1652"/>
        <v>0</v>
      </c>
    </row>
    <row r="338" spans="1:34" ht="32.1" hidden="1" customHeight="1" outlineLevel="1" x14ac:dyDescent="0.35">
      <c r="A338" s="1000" t="str">
        <f t="shared" si="1623"/>
        <v>FRANCE</v>
      </c>
      <c r="B338" s="988" t="str">
        <f t="shared" si="1624"/>
        <v>Monard Corinne L'atelier de Coco</v>
      </c>
      <c r="C338" s="321" t="s">
        <v>43</v>
      </c>
      <c r="D338" s="588" t="e">
        <f>D335/D333-1</f>
        <v>#DIV/0!</v>
      </c>
      <c r="E338" s="589" t="e">
        <f t="shared" ref="E338:F338" si="1653">E335/E333-1</f>
        <v>#DIV/0!</v>
      </c>
      <c r="F338" s="590" t="e">
        <f t="shared" si="1653"/>
        <v>#DIV/0!</v>
      </c>
      <c r="G338" s="591" t="e">
        <f>G335/G333-1</f>
        <v>#DIV/0!</v>
      </c>
      <c r="H338" s="592" t="e">
        <f>H335/H333-1</f>
        <v>#DIV/0!</v>
      </c>
      <c r="I338" s="589" t="e">
        <f t="shared" ref="I338:V338" si="1654">I335/I333-1</f>
        <v>#DIV/0!</v>
      </c>
      <c r="J338" s="593" t="e">
        <f t="shared" si="1654"/>
        <v>#DIV/0!</v>
      </c>
      <c r="K338" s="594" t="e">
        <f t="shared" si="1654"/>
        <v>#DIV/0!</v>
      </c>
      <c r="L338" s="594" t="e">
        <f t="shared" si="1654"/>
        <v>#DIV/0!</v>
      </c>
      <c r="M338" s="592" t="e">
        <f t="shared" si="1654"/>
        <v>#DIV/0!</v>
      </c>
      <c r="N338" s="589" t="e">
        <f t="shared" si="1654"/>
        <v>#DIV/0!</v>
      </c>
      <c r="O338" s="593" t="e">
        <f t="shared" si="1654"/>
        <v>#DIV/0!</v>
      </c>
      <c r="P338" s="594" t="e">
        <f t="shared" si="1654"/>
        <v>#DIV/0!</v>
      </c>
      <c r="Q338" s="592" t="e">
        <f t="shared" si="1654"/>
        <v>#DIV/0!</v>
      </c>
      <c r="R338" s="589" t="e">
        <f t="shared" si="1654"/>
        <v>#DIV/0!</v>
      </c>
      <c r="S338" s="593" t="e">
        <f t="shared" si="1654"/>
        <v>#DIV/0!</v>
      </c>
      <c r="T338" s="594" t="e">
        <f t="shared" si="1654"/>
        <v>#DIV/0!</v>
      </c>
      <c r="U338" s="594" t="e">
        <f t="shared" si="1654"/>
        <v>#DIV/0!</v>
      </c>
      <c r="V338" s="655" t="e">
        <f t="shared" si="1654"/>
        <v>#DIV/0!</v>
      </c>
      <c r="W338" s="680" t="e">
        <f t="shared" ref="W338:AH338" si="1655">W335/W333-1</f>
        <v>#DIV/0!</v>
      </c>
      <c r="X338" s="680" t="e">
        <f t="shared" si="1655"/>
        <v>#DIV/0!</v>
      </c>
      <c r="Y338" s="680" t="e">
        <f t="shared" si="1655"/>
        <v>#DIV/0!</v>
      </c>
      <c r="Z338" s="680" t="e">
        <f t="shared" si="1655"/>
        <v>#DIV/0!</v>
      </c>
      <c r="AA338" s="680" t="e">
        <f t="shared" si="1655"/>
        <v>#DIV/0!</v>
      </c>
      <c r="AB338" s="680" t="e">
        <f t="shared" si="1655"/>
        <v>#DIV/0!</v>
      </c>
      <c r="AC338" s="680" t="e">
        <f t="shared" si="1655"/>
        <v>#DIV/0!</v>
      </c>
      <c r="AD338" s="680" t="e">
        <f t="shared" si="1655"/>
        <v>#DIV/0!</v>
      </c>
      <c r="AE338" s="680" t="e">
        <f t="shared" si="1655"/>
        <v>#DIV/0!</v>
      </c>
      <c r="AF338" s="680" t="e">
        <f t="shared" si="1655"/>
        <v>#DIV/0!</v>
      </c>
      <c r="AG338" s="680" t="e">
        <f t="shared" si="1655"/>
        <v>#DIV/0!</v>
      </c>
      <c r="AH338" s="650" t="e">
        <f t="shared" si="1655"/>
        <v>#DIV/0!</v>
      </c>
    </row>
    <row r="339" spans="1:34" ht="32.1" hidden="1" customHeight="1" outlineLevel="1" thickBot="1" x14ac:dyDescent="0.35">
      <c r="A339" s="1001" t="str">
        <f t="shared" si="1623"/>
        <v>FRANCE</v>
      </c>
      <c r="B339" s="1006" t="str">
        <f t="shared" si="1624"/>
        <v>Monard Corinne L'atelier de Coco</v>
      </c>
      <c r="C339" s="261" t="s">
        <v>44</v>
      </c>
      <c r="D339" s="65" t="e">
        <f>D335/D331-1</f>
        <v>#DIV/0!</v>
      </c>
      <c r="E339" s="66" t="e">
        <f t="shared" ref="E339:G339" si="1656">E335/E331-1</f>
        <v>#DIV/0!</v>
      </c>
      <c r="F339" s="67" t="e">
        <f t="shared" si="1656"/>
        <v>#DIV/0!</v>
      </c>
      <c r="G339" s="67" t="e">
        <f t="shared" si="1656"/>
        <v>#DIV/0!</v>
      </c>
      <c r="H339" s="66" t="e">
        <f>H335/H331-1</f>
        <v>#DIV/0!</v>
      </c>
      <c r="I339" s="66" t="e">
        <f t="shared" ref="I339:V339" si="1657">I335/I331-1</f>
        <v>#DIV/0!</v>
      </c>
      <c r="J339" s="68" t="e">
        <f t="shared" si="1657"/>
        <v>#DIV/0!</v>
      </c>
      <c r="K339" s="64" t="e">
        <f t="shared" si="1657"/>
        <v>#DIV/0!</v>
      </c>
      <c r="L339" s="64" t="e">
        <f t="shared" si="1657"/>
        <v>#DIV/0!</v>
      </c>
      <c r="M339" s="66" t="e">
        <f t="shared" si="1657"/>
        <v>#DIV/0!</v>
      </c>
      <c r="N339" s="66" t="e">
        <f t="shared" si="1657"/>
        <v>#DIV/0!</v>
      </c>
      <c r="O339" s="68">
        <f t="shared" si="1657"/>
        <v>-1</v>
      </c>
      <c r="P339" s="64">
        <f t="shared" si="1657"/>
        <v>-1</v>
      </c>
      <c r="Q339" s="66" t="e">
        <f t="shared" si="1657"/>
        <v>#DIV/0!</v>
      </c>
      <c r="R339" s="66">
        <f t="shared" si="1657"/>
        <v>-1</v>
      </c>
      <c r="S339" s="68" t="e">
        <f t="shared" si="1657"/>
        <v>#DIV/0!</v>
      </c>
      <c r="T339" s="64">
        <f t="shared" si="1657"/>
        <v>-1</v>
      </c>
      <c r="U339" s="83">
        <f t="shared" si="1657"/>
        <v>-1</v>
      </c>
      <c r="V339" s="651">
        <f t="shared" si="1657"/>
        <v>-1</v>
      </c>
      <c r="W339" s="69" t="e">
        <f t="shared" ref="W339:AH339" si="1658">W335/W331-1</f>
        <v>#DIV/0!</v>
      </c>
      <c r="X339" s="69" t="e">
        <f t="shared" si="1658"/>
        <v>#DIV/0!</v>
      </c>
      <c r="Y339" s="69" t="e">
        <f t="shared" si="1658"/>
        <v>#DIV/0!</v>
      </c>
      <c r="Z339" s="69" t="e">
        <f t="shared" si="1658"/>
        <v>#DIV/0!</v>
      </c>
      <c r="AA339" s="69" t="e">
        <f t="shared" si="1658"/>
        <v>#DIV/0!</v>
      </c>
      <c r="AB339" s="69" t="e">
        <f t="shared" si="1658"/>
        <v>#DIV/0!</v>
      </c>
      <c r="AC339" s="69" t="e">
        <f t="shared" si="1658"/>
        <v>#DIV/0!</v>
      </c>
      <c r="AD339" s="69" t="e">
        <f t="shared" si="1658"/>
        <v>#DIV/0!</v>
      </c>
      <c r="AE339" s="69">
        <f t="shared" si="1658"/>
        <v>-1</v>
      </c>
      <c r="AF339" s="69">
        <f t="shared" si="1658"/>
        <v>-1</v>
      </c>
      <c r="AG339" s="69">
        <f t="shared" si="1658"/>
        <v>-1</v>
      </c>
      <c r="AH339" s="651">
        <f t="shared" si="1658"/>
        <v>-1</v>
      </c>
    </row>
    <row r="340" spans="1:34" ht="32.1" hidden="1" customHeight="1" outlineLevel="1" x14ac:dyDescent="0.35">
      <c r="A340" s="999" t="s">
        <v>46</v>
      </c>
      <c r="B340" s="1005" t="s">
        <v>91</v>
      </c>
      <c r="C340" s="259" t="s">
        <v>36</v>
      </c>
      <c r="D340" s="477">
        <v>8423.1692000000003</v>
      </c>
      <c r="E340" s="478">
        <v>0</v>
      </c>
      <c r="F340" s="479">
        <v>17929.2199</v>
      </c>
      <c r="G340" s="480">
        <f>F340+E340+D340</f>
        <v>26352.3891</v>
      </c>
      <c r="H340" s="481">
        <v>36050.210800000001</v>
      </c>
      <c r="I340" s="478">
        <v>13890.219300000001</v>
      </c>
      <c r="J340" s="482">
        <v>16196.049499999999</v>
      </c>
      <c r="K340" s="483">
        <f>J340+I340+H340</f>
        <v>66136.479599999991</v>
      </c>
      <c r="L340" s="483">
        <f>K340+G340</f>
        <v>92488.868699999992</v>
      </c>
      <c r="M340" s="481">
        <v>16136.6209</v>
      </c>
      <c r="N340" s="478">
        <v>10064.25</v>
      </c>
      <c r="O340" s="482">
        <v>0</v>
      </c>
      <c r="P340" s="483">
        <f>O340+N340+M340</f>
        <v>26200.870900000002</v>
      </c>
      <c r="Q340" s="481">
        <v>15736.2894</v>
      </c>
      <c r="R340" s="478">
        <v>0</v>
      </c>
      <c r="S340" s="482">
        <v>12951.0898</v>
      </c>
      <c r="T340" s="483">
        <f>S340+R340+Q340</f>
        <v>28687.379199999999</v>
      </c>
      <c r="U340" s="484">
        <f>T340+P340</f>
        <v>54888.250100000005</v>
      </c>
      <c r="V340" s="656">
        <f>U340+L340</f>
        <v>147377.1188</v>
      </c>
      <c r="W340" s="403">
        <f>D340</f>
        <v>8423.1692000000003</v>
      </c>
      <c r="X340" s="403">
        <f>D340+E340</f>
        <v>8423.1692000000003</v>
      </c>
      <c r="Y340" s="403">
        <f t="shared" ref="Y340:Y345" si="1659">D340+E340+F340</f>
        <v>26352.3891</v>
      </c>
      <c r="Z340" s="403">
        <f>D340+E340+F340+H340</f>
        <v>62402.599900000001</v>
      </c>
      <c r="AA340" s="403">
        <f t="shared" ref="AA340:AA345" si="1660">D340+E340+F340+H340+I340</f>
        <v>76292.819199999998</v>
      </c>
      <c r="AB340" s="403">
        <f t="shared" ref="AB340:AB345" si="1661">D340+E340+F340+H340+I340+J340</f>
        <v>92488.868699999992</v>
      </c>
      <c r="AC340" s="403">
        <f>D340+E340+F340+H340+I340+J340+M340</f>
        <v>108625.48959999999</v>
      </c>
      <c r="AD340" s="403">
        <f t="shared" ref="AD340:AD345" si="1662">D340+E340+F340+H340+I340+J340+M340+N340</f>
        <v>118689.73959999999</v>
      </c>
      <c r="AE340" s="403">
        <f t="shared" ref="AE340:AE345" si="1663">D340+E340+F340+H340+I340+J340+M340+N340+O340</f>
        <v>118689.73959999999</v>
      </c>
      <c r="AF340" s="403">
        <f t="shared" ref="AF340:AF345" si="1664">D340+E340+F340+H340+I340+J340+M340+N340+O340+Q340</f>
        <v>134426.02899999998</v>
      </c>
      <c r="AG340" s="403">
        <f>D340+E340+F340+H340+I340+J340+M340+N340+O340+Q340+R340</f>
        <v>134426.02899999998</v>
      </c>
      <c r="AH340" s="1031">
        <f>D340+E340+F340+H340+I340+J340+M340+N340+O340+Q340+R340+S340</f>
        <v>147377.11879999997</v>
      </c>
    </row>
    <row r="341" spans="1:34" ht="32.1" hidden="1" customHeight="1" outlineLevel="1" x14ac:dyDescent="0.35">
      <c r="A341" s="1000" t="str">
        <f t="shared" ref="A341:A348" si="1665">A340</f>
        <v>FRANCE</v>
      </c>
      <c r="B341" s="988" t="str">
        <f t="shared" ref="B341:B348" si="1666">B340</f>
        <v>NAIL COSMETIC BY FRANCE COSMETIC</v>
      </c>
      <c r="C341" s="275" t="s">
        <v>37</v>
      </c>
      <c r="D341" s="324">
        <f>D340/$B$2</f>
        <v>1958.8765581395351</v>
      </c>
      <c r="E341" s="325">
        <f t="shared" ref="E341:F341" si="1667">E340/$B$2</f>
        <v>0</v>
      </c>
      <c r="F341" s="326">
        <f t="shared" si="1667"/>
        <v>4169.5860232558143</v>
      </c>
      <c r="G341" s="333">
        <f t="shared" ref="G341:G345" si="1668">F341+E341+D341</f>
        <v>6128.4625813953498</v>
      </c>
      <c r="H341" s="327">
        <f>H340/$B$2</f>
        <v>8383.7699534883723</v>
      </c>
      <c r="I341" s="325">
        <f t="shared" ref="I341:J341" si="1669">I340/$B$2</f>
        <v>3230.2835581395352</v>
      </c>
      <c r="J341" s="328">
        <f t="shared" si="1669"/>
        <v>3766.5231395348837</v>
      </c>
      <c r="K341" s="329">
        <f t="shared" ref="K341:K345" si="1670">J341+I341+H341</f>
        <v>15380.576651162792</v>
      </c>
      <c r="L341" s="329">
        <f t="shared" ref="L341:L345" si="1671">K341+G341</f>
        <v>21509.039232558142</v>
      </c>
      <c r="M341" s="327">
        <f>M340/$B$2</f>
        <v>3752.702534883721</v>
      </c>
      <c r="N341" s="325">
        <f t="shared" ref="N341:O341" si="1672">N340/$B$2</f>
        <v>2340.5232558139537</v>
      </c>
      <c r="O341" s="328">
        <f t="shared" si="1672"/>
        <v>0</v>
      </c>
      <c r="P341" s="329">
        <f t="shared" ref="P341:P345" si="1673">O341+N341+M341</f>
        <v>6093.2257906976747</v>
      </c>
      <c r="Q341" s="327">
        <f>Q340/$B$2</f>
        <v>3659.6021860465116</v>
      </c>
      <c r="R341" s="325">
        <f t="shared" ref="R341:S341" si="1674">R340/$B$2</f>
        <v>0</v>
      </c>
      <c r="S341" s="328">
        <f t="shared" si="1674"/>
        <v>3011.8813488372093</v>
      </c>
      <c r="T341" s="329">
        <f t="shared" ref="T341:T344" si="1675">S341+R341+Q341</f>
        <v>6671.4835348837205</v>
      </c>
      <c r="U341" s="329">
        <f t="shared" ref="U341:U345" si="1676">T341+P341</f>
        <v>12764.709325581396</v>
      </c>
      <c r="V341" s="645">
        <f t="shared" ref="V341:V345" si="1677">U341+L341</f>
        <v>34273.748558139538</v>
      </c>
      <c r="W341" s="675">
        <f t="shared" ref="W341:W345" si="1678">D341</f>
        <v>1958.8765581395351</v>
      </c>
      <c r="X341" s="675">
        <f t="shared" ref="X341:X345" si="1679">D341+E341</f>
        <v>1958.8765581395351</v>
      </c>
      <c r="Y341" s="675">
        <f t="shared" si="1659"/>
        <v>6128.4625813953498</v>
      </c>
      <c r="Z341" s="675">
        <f t="shared" ref="Z341:Z345" si="1680">D341+E341+F341+H341</f>
        <v>14512.232534883722</v>
      </c>
      <c r="AA341" s="675">
        <f t="shared" si="1660"/>
        <v>17742.516093023256</v>
      </c>
      <c r="AB341" s="675">
        <f t="shared" si="1661"/>
        <v>21509.039232558142</v>
      </c>
      <c r="AC341" s="675">
        <f t="shared" ref="AC341:AC345" si="1681">D341+E341+F341+H341+I341+J341+M341</f>
        <v>25261.741767441861</v>
      </c>
      <c r="AD341" s="675">
        <f t="shared" si="1662"/>
        <v>27602.265023255815</v>
      </c>
      <c r="AE341" s="675">
        <f t="shared" si="1663"/>
        <v>27602.265023255815</v>
      </c>
      <c r="AF341" s="675">
        <f t="shared" si="1664"/>
        <v>31261.867209302327</v>
      </c>
      <c r="AG341" s="675">
        <f t="shared" ref="AG341:AG345" si="1682">D341+E341+F341+H341+I341+J341+M341+N341+O341+Q341+R341</f>
        <v>31261.867209302327</v>
      </c>
      <c r="AH341" s="645">
        <f t="shared" ref="AH341:AH345" si="1683">D341+E341+F341+H341+I341+J341+M341+N341+O341+Q341+R341+S341</f>
        <v>34273.748558139538</v>
      </c>
    </row>
    <row r="342" spans="1:34" ht="32.1" hidden="1" customHeight="1" outlineLevel="1" x14ac:dyDescent="0.35">
      <c r="A342" s="1000" t="str">
        <f t="shared" si="1665"/>
        <v>FRANCE</v>
      </c>
      <c r="B342" s="988" t="str">
        <f t="shared" si="1666"/>
        <v>NAIL COSMETIC BY FRANCE COSMETIC</v>
      </c>
      <c r="C342" s="322" t="s">
        <v>38</v>
      </c>
      <c r="D342" s="336">
        <v>10000</v>
      </c>
      <c r="E342" s="337">
        <v>6500</v>
      </c>
      <c r="F342" s="338">
        <v>20000</v>
      </c>
      <c r="G342" s="339">
        <f t="shared" si="1668"/>
        <v>36500</v>
      </c>
      <c r="H342" s="340">
        <v>37000</v>
      </c>
      <c r="I342" s="337">
        <v>14200</v>
      </c>
      <c r="J342" s="341">
        <v>19000</v>
      </c>
      <c r="K342" s="342">
        <f t="shared" si="1670"/>
        <v>70200</v>
      </c>
      <c r="L342" s="342">
        <f t="shared" si="1671"/>
        <v>106700</v>
      </c>
      <c r="M342" s="340">
        <v>17000</v>
      </c>
      <c r="N342" s="337">
        <v>16000</v>
      </c>
      <c r="O342" s="341">
        <v>15000</v>
      </c>
      <c r="P342" s="342">
        <f t="shared" si="1673"/>
        <v>48000</v>
      </c>
      <c r="Q342" s="340">
        <v>17000</v>
      </c>
      <c r="R342" s="337">
        <v>15000</v>
      </c>
      <c r="S342" s="341">
        <v>15000</v>
      </c>
      <c r="T342" s="342">
        <f t="shared" si="1675"/>
        <v>47000</v>
      </c>
      <c r="U342" s="342">
        <f t="shared" si="1676"/>
        <v>95000</v>
      </c>
      <c r="V342" s="646">
        <f t="shared" si="1677"/>
        <v>201700</v>
      </c>
      <c r="W342" s="676">
        <f t="shared" si="1678"/>
        <v>10000</v>
      </c>
      <c r="X342" s="676">
        <f t="shared" si="1679"/>
        <v>16500</v>
      </c>
      <c r="Y342" s="676">
        <f t="shared" si="1659"/>
        <v>36500</v>
      </c>
      <c r="Z342" s="676">
        <f t="shared" si="1680"/>
        <v>73500</v>
      </c>
      <c r="AA342" s="676">
        <f t="shared" si="1660"/>
        <v>87700</v>
      </c>
      <c r="AB342" s="676">
        <f t="shared" si="1661"/>
        <v>106700</v>
      </c>
      <c r="AC342" s="676">
        <f t="shared" si="1681"/>
        <v>123700</v>
      </c>
      <c r="AD342" s="676">
        <f t="shared" si="1662"/>
        <v>139700</v>
      </c>
      <c r="AE342" s="676">
        <f t="shared" si="1663"/>
        <v>154700</v>
      </c>
      <c r="AF342" s="676">
        <f t="shared" si="1664"/>
        <v>171700</v>
      </c>
      <c r="AG342" s="676">
        <f t="shared" si="1682"/>
        <v>186700</v>
      </c>
      <c r="AH342" s="646">
        <f t="shared" si="1683"/>
        <v>201700</v>
      </c>
    </row>
    <row r="343" spans="1:34" ht="32.1" hidden="1" customHeight="1" outlineLevel="1" x14ac:dyDescent="0.35">
      <c r="A343" s="1000" t="str">
        <f t="shared" si="1665"/>
        <v>FRANCE</v>
      </c>
      <c r="B343" s="988" t="str">
        <f t="shared" si="1666"/>
        <v>NAIL COSMETIC BY FRANCE COSMETIC</v>
      </c>
      <c r="C343" s="268" t="s">
        <v>39</v>
      </c>
      <c r="D343" s="331">
        <f>D342/$B$2</f>
        <v>2325.5813953488373</v>
      </c>
      <c r="E343" s="332">
        <f t="shared" ref="E343:F343" si="1684">E342/$B$2</f>
        <v>1511.6279069767443</v>
      </c>
      <c r="F343" s="333">
        <f t="shared" si="1684"/>
        <v>4651.1627906976746</v>
      </c>
      <c r="G343" s="333">
        <f t="shared" si="1668"/>
        <v>8488.3720930232557</v>
      </c>
      <c r="H343" s="332">
        <f>H342/$B$2</f>
        <v>8604.6511627906984</v>
      </c>
      <c r="I343" s="332">
        <f t="shared" ref="I343:J343" si="1685">I342/$B$2</f>
        <v>3302.3255813953488</v>
      </c>
      <c r="J343" s="334">
        <f t="shared" si="1685"/>
        <v>4418.604651162791</v>
      </c>
      <c r="K343" s="335">
        <f t="shared" si="1670"/>
        <v>16325.581395348838</v>
      </c>
      <c r="L343" s="335">
        <f t="shared" si="1671"/>
        <v>24813.953488372092</v>
      </c>
      <c r="M343" s="332">
        <f>M342/$B$2</f>
        <v>3953.4883720930234</v>
      </c>
      <c r="N343" s="332">
        <f t="shared" ref="N343:O343" si="1686">N342/$B$2</f>
        <v>3720.9302325581398</v>
      </c>
      <c r="O343" s="334">
        <f t="shared" si="1686"/>
        <v>3488.3720930232562</v>
      </c>
      <c r="P343" s="335">
        <f t="shared" si="1673"/>
        <v>11162.79069767442</v>
      </c>
      <c r="Q343" s="332">
        <f>Q342/$B$2</f>
        <v>3953.4883720930234</v>
      </c>
      <c r="R343" s="332">
        <f t="shared" ref="R343:S343" si="1687">R342/$B$2</f>
        <v>3488.3720930232562</v>
      </c>
      <c r="S343" s="334">
        <f t="shared" si="1687"/>
        <v>3488.3720930232562</v>
      </c>
      <c r="T343" s="335">
        <f t="shared" si="1675"/>
        <v>10930.232558139536</v>
      </c>
      <c r="U343" s="335">
        <f t="shared" si="1676"/>
        <v>22093.023255813954</v>
      </c>
      <c r="V343" s="647">
        <f t="shared" si="1677"/>
        <v>46906.976744186046</v>
      </c>
      <c r="W343" s="677">
        <f t="shared" si="1678"/>
        <v>2325.5813953488373</v>
      </c>
      <c r="X343" s="677">
        <f t="shared" si="1679"/>
        <v>3837.2093023255816</v>
      </c>
      <c r="Y343" s="677">
        <f t="shared" si="1659"/>
        <v>8488.3720930232557</v>
      </c>
      <c r="Z343" s="677">
        <f t="shared" si="1680"/>
        <v>17093.023255813954</v>
      </c>
      <c r="AA343" s="677">
        <f t="shared" si="1660"/>
        <v>20395.348837209302</v>
      </c>
      <c r="AB343" s="677">
        <f t="shared" si="1661"/>
        <v>24813.953488372092</v>
      </c>
      <c r="AC343" s="677">
        <f t="shared" si="1681"/>
        <v>28767.441860465115</v>
      </c>
      <c r="AD343" s="677">
        <f t="shared" si="1662"/>
        <v>32488.372093023256</v>
      </c>
      <c r="AE343" s="677">
        <f t="shared" si="1663"/>
        <v>35976.744186046511</v>
      </c>
      <c r="AF343" s="677">
        <f t="shared" si="1664"/>
        <v>39930.232558139534</v>
      </c>
      <c r="AG343" s="677">
        <f t="shared" si="1682"/>
        <v>43418.604651162794</v>
      </c>
      <c r="AH343" s="647">
        <f t="shared" si="1683"/>
        <v>46906.976744186053</v>
      </c>
    </row>
    <row r="344" spans="1:34" ht="32.1" hidden="1" customHeight="1" outlineLevel="1" x14ac:dyDescent="0.35">
      <c r="A344" s="1000" t="str">
        <f t="shared" si="1665"/>
        <v>FRANCE</v>
      </c>
      <c r="B344" s="988" t="str">
        <f t="shared" si="1666"/>
        <v>NAIL COSMETIC BY FRANCE COSMETIC</v>
      </c>
      <c r="C344" s="323" t="s">
        <v>40</v>
      </c>
      <c r="D344" s="357">
        <f>'JANUARY ''25 PLN'!I44</f>
        <v>8485.9801000000007</v>
      </c>
      <c r="E344" s="358">
        <f>'FEBRUARY ''25 PLN'!P45</f>
        <v>0</v>
      </c>
      <c r="F344" s="359">
        <f>'MARCH ''25 PLN'!Q45</f>
        <v>5870.9</v>
      </c>
      <c r="G344" s="360">
        <f t="shared" si="1668"/>
        <v>14356.8801</v>
      </c>
      <c r="H344" s="361">
        <f>'APRIL ''25 PLN'!P45</f>
        <v>15000</v>
      </c>
      <c r="I344" s="358">
        <f>'MAY ''25 PLN'!P45</f>
        <v>10000</v>
      </c>
      <c r="J344" s="362">
        <f>'JUNE ''25 PLN'!Q45</f>
        <v>12000</v>
      </c>
      <c r="K344" s="363">
        <f t="shared" si="1670"/>
        <v>37000</v>
      </c>
      <c r="L344" s="363">
        <f t="shared" si="1671"/>
        <v>51356.880100000002</v>
      </c>
      <c r="M344" s="361">
        <f>'JULY ''25 PLN'!P44</f>
        <v>0</v>
      </c>
      <c r="N344" s="358">
        <f>'AUGUST ''25 PLN'!P44</f>
        <v>0</v>
      </c>
      <c r="O344" s="362">
        <f>'SEPTEMBER ''25 PLN'!P44</f>
        <v>0</v>
      </c>
      <c r="P344" s="363">
        <f t="shared" si="1673"/>
        <v>0</v>
      </c>
      <c r="Q344" s="361">
        <f>'OCTOBER ''25 PLN'!P44</f>
        <v>0</v>
      </c>
      <c r="R344" s="358">
        <f>'NOVEMBER ''25 PLN'!P44</f>
        <v>0</v>
      </c>
      <c r="S344" s="362">
        <f>'DECEMBER ''25 PLN'!P44</f>
        <v>0</v>
      </c>
      <c r="T344" s="363">
        <f t="shared" si="1675"/>
        <v>0</v>
      </c>
      <c r="U344" s="363">
        <f t="shared" si="1676"/>
        <v>0</v>
      </c>
      <c r="V344" s="648">
        <f t="shared" si="1677"/>
        <v>51356.880100000002</v>
      </c>
      <c r="W344" s="678">
        <f t="shared" si="1678"/>
        <v>8485.9801000000007</v>
      </c>
      <c r="X344" s="678">
        <f t="shared" si="1679"/>
        <v>8485.9801000000007</v>
      </c>
      <c r="Y344" s="678">
        <f t="shared" si="1659"/>
        <v>14356.8801</v>
      </c>
      <c r="Z344" s="678">
        <f t="shared" si="1680"/>
        <v>29356.880100000002</v>
      </c>
      <c r="AA344" s="678">
        <f t="shared" si="1660"/>
        <v>39356.880100000002</v>
      </c>
      <c r="AB344" s="678">
        <f t="shared" si="1661"/>
        <v>51356.880100000002</v>
      </c>
      <c r="AC344" s="678">
        <f t="shared" si="1681"/>
        <v>51356.880100000002</v>
      </c>
      <c r="AD344" s="678">
        <f t="shared" si="1662"/>
        <v>51356.880100000002</v>
      </c>
      <c r="AE344" s="678">
        <f t="shared" si="1663"/>
        <v>51356.880100000002</v>
      </c>
      <c r="AF344" s="678">
        <f t="shared" si="1664"/>
        <v>51356.880100000002</v>
      </c>
      <c r="AG344" s="678">
        <f t="shared" si="1682"/>
        <v>51356.880100000002</v>
      </c>
      <c r="AH344" s="648">
        <f t="shared" si="1683"/>
        <v>51356.880100000002</v>
      </c>
    </row>
    <row r="345" spans="1:34" ht="32.1" hidden="1" customHeight="1" outlineLevel="1" x14ac:dyDescent="0.35">
      <c r="A345" s="1000" t="str">
        <f t="shared" si="1665"/>
        <v>FRANCE</v>
      </c>
      <c r="B345" s="988" t="str">
        <f t="shared" si="1666"/>
        <v>NAIL COSMETIC BY FRANCE COSMETIC</v>
      </c>
      <c r="C345" s="268" t="s">
        <v>41</v>
      </c>
      <c r="D345" s="331">
        <f>D344/$B$2</f>
        <v>1973.4837441860468</v>
      </c>
      <c r="E345" s="817">
        <f t="shared" ref="E345:F345" si="1688">E344/$B$2</f>
        <v>0</v>
      </c>
      <c r="F345" s="818">
        <f t="shared" si="1688"/>
        <v>1365.3255813953488</v>
      </c>
      <c r="G345" s="333">
        <f t="shared" si="1668"/>
        <v>3338.8093255813956</v>
      </c>
      <c r="H345" s="332">
        <f>H344/$B$2</f>
        <v>3488.3720930232562</v>
      </c>
      <c r="I345" s="817">
        <f t="shared" ref="I345:J345" si="1689">I344/$B$2</f>
        <v>2325.5813953488373</v>
      </c>
      <c r="J345" s="817">
        <f t="shared" si="1689"/>
        <v>2790.6976744186049</v>
      </c>
      <c r="K345" s="335">
        <f t="shared" si="1670"/>
        <v>8604.6511627906984</v>
      </c>
      <c r="L345" s="335">
        <f t="shared" si="1671"/>
        <v>11943.460488372093</v>
      </c>
      <c r="M345" s="817">
        <f>M344/$B$2</f>
        <v>0</v>
      </c>
      <c r="N345" s="817">
        <f t="shared" ref="N345:O345" si="1690">N344/$B$2</f>
        <v>0</v>
      </c>
      <c r="O345" s="817">
        <f t="shared" si="1690"/>
        <v>0</v>
      </c>
      <c r="P345" s="335">
        <f t="shared" si="1673"/>
        <v>0</v>
      </c>
      <c r="Q345" s="817">
        <f>Q344/$B$2</f>
        <v>0</v>
      </c>
      <c r="R345" s="817">
        <f t="shared" ref="R345:S345" si="1691">R344/$B$2</f>
        <v>0</v>
      </c>
      <c r="S345" s="817">
        <f t="shared" si="1691"/>
        <v>0</v>
      </c>
      <c r="T345" s="335">
        <f>S345+R345+Q345</f>
        <v>0</v>
      </c>
      <c r="U345" s="335">
        <f t="shared" si="1676"/>
        <v>0</v>
      </c>
      <c r="V345" s="822">
        <f t="shared" si="1677"/>
        <v>11943.460488372093</v>
      </c>
      <c r="W345" s="823">
        <f t="shared" si="1678"/>
        <v>1973.4837441860468</v>
      </c>
      <c r="X345" s="823">
        <f t="shared" si="1679"/>
        <v>1973.4837441860468</v>
      </c>
      <c r="Y345" s="823">
        <f t="shared" si="1659"/>
        <v>3338.8093255813956</v>
      </c>
      <c r="Z345" s="823">
        <f t="shared" si="1680"/>
        <v>6827.1814186046522</v>
      </c>
      <c r="AA345" s="823">
        <f t="shared" si="1660"/>
        <v>9152.76281395349</v>
      </c>
      <c r="AB345" s="823">
        <f t="shared" si="1661"/>
        <v>11943.460488372095</v>
      </c>
      <c r="AC345" s="823">
        <f t="shared" si="1681"/>
        <v>11943.460488372095</v>
      </c>
      <c r="AD345" s="823">
        <f t="shared" si="1662"/>
        <v>11943.460488372095</v>
      </c>
      <c r="AE345" s="823">
        <f t="shared" si="1663"/>
        <v>11943.460488372095</v>
      </c>
      <c r="AF345" s="823">
        <f t="shared" si="1664"/>
        <v>11943.460488372095</v>
      </c>
      <c r="AG345" s="823">
        <f t="shared" si="1682"/>
        <v>11943.460488372095</v>
      </c>
      <c r="AH345" s="822">
        <f t="shared" si="1683"/>
        <v>11943.460488372095</v>
      </c>
    </row>
    <row r="346" spans="1:34" ht="32.1" hidden="1" customHeight="1" outlineLevel="1" x14ac:dyDescent="0.35">
      <c r="A346" s="1000" t="str">
        <f t="shared" si="1665"/>
        <v>FRANCE</v>
      </c>
      <c r="B346" s="988" t="str">
        <f t="shared" si="1666"/>
        <v>NAIL COSMETIC BY FRANCE COSMETIC</v>
      </c>
      <c r="C346" s="321" t="s">
        <v>42</v>
      </c>
      <c r="D346" s="417">
        <f>D344-D342</f>
        <v>-1514.0198999999993</v>
      </c>
      <c r="E346" s="418">
        <f t="shared" ref="E346:G346" si="1692">E344-E342</f>
        <v>-6500</v>
      </c>
      <c r="F346" s="419">
        <f t="shared" si="1692"/>
        <v>-14129.1</v>
      </c>
      <c r="G346" s="420">
        <f t="shared" si="1692"/>
        <v>-22143.119899999998</v>
      </c>
      <c r="H346" s="421">
        <f>H344-H342</f>
        <v>-22000</v>
      </c>
      <c r="I346" s="418">
        <f t="shared" ref="I346:V346" si="1693">I344-I342</f>
        <v>-4200</v>
      </c>
      <c r="J346" s="422">
        <f t="shared" si="1693"/>
        <v>-7000</v>
      </c>
      <c r="K346" s="423">
        <f t="shared" si="1693"/>
        <v>-33200</v>
      </c>
      <c r="L346" s="423">
        <f t="shared" si="1693"/>
        <v>-55343.119899999998</v>
      </c>
      <c r="M346" s="421">
        <f t="shared" si="1693"/>
        <v>-17000</v>
      </c>
      <c r="N346" s="418">
        <f t="shared" si="1693"/>
        <v>-16000</v>
      </c>
      <c r="O346" s="422">
        <f t="shared" si="1693"/>
        <v>-15000</v>
      </c>
      <c r="P346" s="423">
        <f t="shared" si="1693"/>
        <v>-48000</v>
      </c>
      <c r="Q346" s="421">
        <f t="shared" si="1693"/>
        <v>-17000</v>
      </c>
      <c r="R346" s="418">
        <f t="shared" si="1693"/>
        <v>-15000</v>
      </c>
      <c r="S346" s="422">
        <f t="shared" si="1693"/>
        <v>-15000</v>
      </c>
      <c r="T346" s="423">
        <f t="shared" si="1693"/>
        <v>-47000</v>
      </c>
      <c r="U346" s="423">
        <f t="shared" si="1693"/>
        <v>-95000</v>
      </c>
      <c r="V346" s="649">
        <f t="shared" si="1693"/>
        <v>-150343.11989999999</v>
      </c>
      <c r="W346" s="679">
        <f t="shared" ref="W346:AH346" si="1694">W344-W342</f>
        <v>-1514.0198999999993</v>
      </c>
      <c r="X346" s="679">
        <f t="shared" si="1694"/>
        <v>-8014.0198999999993</v>
      </c>
      <c r="Y346" s="679">
        <f t="shared" si="1694"/>
        <v>-22143.119899999998</v>
      </c>
      <c r="Z346" s="679">
        <f t="shared" si="1694"/>
        <v>-44143.119899999998</v>
      </c>
      <c r="AA346" s="679">
        <f t="shared" si="1694"/>
        <v>-48343.119899999998</v>
      </c>
      <c r="AB346" s="679">
        <f t="shared" si="1694"/>
        <v>-55343.119899999998</v>
      </c>
      <c r="AC346" s="679">
        <f t="shared" si="1694"/>
        <v>-72343.119899999991</v>
      </c>
      <c r="AD346" s="679">
        <f t="shared" si="1694"/>
        <v>-88343.119899999991</v>
      </c>
      <c r="AE346" s="679">
        <f t="shared" si="1694"/>
        <v>-103343.11989999999</v>
      </c>
      <c r="AF346" s="679">
        <f t="shared" si="1694"/>
        <v>-120343.11989999999</v>
      </c>
      <c r="AG346" s="679">
        <f t="shared" si="1694"/>
        <v>-135343.11989999999</v>
      </c>
      <c r="AH346" s="649">
        <f t="shared" si="1694"/>
        <v>-150343.11989999999</v>
      </c>
    </row>
    <row r="347" spans="1:34" ht="32.1" hidden="1" customHeight="1" outlineLevel="1" x14ac:dyDescent="0.35">
      <c r="A347" s="1000" t="str">
        <f t="shared" si="1665"/>
        <v>FRANCE</v>
      </c>
      <c r="B347" s="988" t="str">
        <f t="shared" si="1666"/>
        <v>NAIL COSMETIC BY FRANCE COSMETIC</v>
      </c>
      <c r="C347" s="321" t="s">
        <v>43</v>
      </c>
      <c r="D347" s="424">
        <f>D344/D342-1</f>
        <v>-0.15140198999999999</v>
      </c>
      <c r="E347" s="425">
        <f t="shared" ref="E347:F347" si="1695">E344/E342-1</f>
        <v>-1</v>
      </c>
      <c r="F347" s="426">
        <f t="shared" si="1695"/>
        <v>-0.70645500000000006</v>
      </c>
      <c r="G347" s="427">
        <f>G344/G342-1</f>
        <v>-0.60666081917808223</v>
      </c>
      <c r="H347" s="428">
        <f>H344/H342-1</f>
        <v>-0.59459459459459452</v>
      </c>
      <c r="I347" s="425">
        <f t="shared" ref="I347:V347" si="1696">I344/I342-1</f>
        <v>-0.29577464788732399</v>
      </c>
      <c r="J347" s="429">
        <f t="shared" si="1696"/>
        <v>-0.36842105263157898</v>
      </c>
      <c r="K347" s="430">
        <f t="shared" si="1696"/>
        <v>-0.47293447293447288</v>
      </c>
      <c r="L347" s="430">
        <f t="shared" si="1696"/>
        <v>-0.51867966166822865</v>
      </c>
      <c r="M347" s="428">
        <f t="shared" si="1696"/>
        <v>-1</v>
      </c>
      <c r="N347" s="425">
        <f t="shared" si="1696"/>
        <v>-1</v>
      </c>
      <c r="O347" s="429">
        <f t="shared" si="1696"/>
        <v>-1</v>
      </c>
      <c r="P347" s="430">
        <f t="shared" si="1696"/>
        <v>-1</v>
      </c>
      <c r="Q347" s="428">
        <f t="shared" si="1696"/>
        <v>-1</v>
      </c>
      <c r="R347" s="425">
        <f t="shared" si="1696"/>
        <v>-1</v>
      </c>
      <c r="S347" s="429">
        <f t="shared" si="1696"/>
        <v>-1</v>
      </c>
      <c r="T347" s="430">
        <f t="shared" si="1696"/>
        <v>-1</v>
      </c>
      <c r="U347" s="430">
        <f t="shared" si="1696"/>
        <v>-1</v>
      </c>
      <c r="V347" s="650">
        <f t="shared" si="1696"/>
        <v>-0.74537987059990085</v>
      </c>
      <c r="W347" s="680">
        <f t="shared" ref="W347:AH347" si="1697">W344/W342-1</f>
        <v>-0.15140198999999999</v>
      </c>
      <c r="X347" s="680">
        <f t="shared" si="1697"/>
        <v>-0.48569817575757568</v>
      </c>
      <c r="Y347" s="680">
        <f t="shared" si="1697"/>
        <v>-0.60666081917808223</v>
      </c>
      <c r="Z347" s="680">
        <f t="shared" si="1697"/>
        <v>-0.60058666530612248</v>
      </c>
      <c r="AA347" s="680">
        <f t="shared" si="1697"/>
        <v>-0.55123283808437851</v>
      </c>
      <c r="AB347" s="680">
        <f t="shared" si="1697"/>
        <v>-0.51867966166822865</v>
      </c>
      <c r="AC347" s="680">
        <f t="shared" si="1697"/>
        <v>-0.58482716168148752</v>
      </c>
      <c r="AD347" s="680">
        <f t="shared" si="1697"/>
        <v>-0.6323773793843952</v>
      </c>
      <c r="AE347" s="680">
        <f t="shared" si="1697"/>
        <v>-0.668022753070459</v>
      </c>
      <c r="AF347" s="680">
        <f t="shared" si="1697"/>
        <v>-0.70089178741991853</v>
      </c>
      <c r="AG347" s="680">
        <f t="shared" si="1697"/>
        <v>-0.72492297750401713</v>
      </c>
      <c r="AH347" s="650">
        <f t="shared" si="1697"/>
        <v>-0.74537987059990085</v>
      </c>
    </row>
    <row r="348" spans="1:34" ht="32.1" hidden="1" customHeight="1" outlineLevel="1" thickBot="1" x14ac:dyDescent="0.35">
      <c r="A348" s="1001" t="str">
        <f t="shared" si="1665"/>
        <v>FRANCE</v>
      </c>
      <c r="B348" s="1006" t="str">
        <f t="shared" si="1666"/>
        <v>NAIL COSMETIC BY FRANCE COSMETIC</v>
      </c>
      <c r="C348" s="261" t="s">
        <v>44</v>
      </c>
      <c r="D348" s="70">
        <f>D344/D340-1</f>
        <v>7.4569201340513036E-3</v>
      </c>
      <c r="E348" s="80" t="e">
        <f t="shared" ref="E348:G348" si="1698">E344/E340-1</f>
        <v>#DIV/0!</v>
      </c>
      <c r="F348" s="79">
        <f t="shared" si="1698"/>
        <v>-0.67255128595974223</v>
      </c>
      <c r="G348" s="79">
        <f t="shared" si="1698"/>
        <v>-0.45519626150328818</v>
      </c>
      <c r="H348" s="80">
        <f>H344/H340-1</f>
        <v>-0.5839136674340889</v>
      </c>
      <c r="I348" s="80">
        <f t="shared" ref="I348:V348" si="1699">I344/I340-1</f>
        <v>-0.28006896190616659</v>
      </c>
      <c r="J348" s="82">
        <f t="shared" si="1699"/>
        <v>-0.25907857962523506</v>
      </c>
      <c r="K348" s="69">
        <f t="shared" si="1699"/>
        <v>-0.44055080911805888</v>
      </c>
      <c r="L348" s="69">
        <f t="shared" si="1699"/>
        <v>-0.44472366435162147</v>
      </c>
      <c r="M348" s="80">
        <f t="shared" si="1699"/>
        <v>-1</v>
      </c>
      <c r="N348" s="80">
        <f t="shared" si="1699"/>
        <v>-1</v>
      </c>
      <c r="O348" s="82" t="e">
        <f t="shared" si="1699"/>
        <v>#DIV/0!</v>
      </c>
      <c r="P348" s="69">
        <f t="shared" si="1699"/>
        <v>-1</v>
      </c>
      <c r="Q348" s="80">
        <f t="shared" si="1699"/>
        <v>-1</v>
      </c>
      <c r="R348" s="80" t="e">
        <f t="shared" si="1699"/>
        <v>#DIV/0!</v>
      </c>
      <c r="S348" s="82">
        <f t="shared" si="1699"/>
        <v>-1</v>
      </c>
      <c r="T348" s="69">
        <f t="shared" si="1699"/>
        <v>-1</v>
      </c>
      <c r="U348" s="69">
        <f t="shared" si="1699"/>
        <v>-1</v>
      </c>
      <c r="V348" s="651">
        <f t="shared" si="1699"/>
        <v>-0.65152745203484053</v>
      </c>
      <c r="W348" s="69">
        <f t="shared" ref="W348:AH348" si="1700">W344/W340-1</f>
        <v>7.4569201340513036E-3</v>
      </c>
      <c r="X348" s="69">
        <f t="shared" si="1700"/>
        <v>7.4569201340513036E-3</v>
      </c>
      <c r="Y348" s="69">
        <f t="shared" si="1700"/>
        <v>-0.45519626150328818</v>
      </c>
      <c r="Z348" s="69">
        <f t="shared" si="1700"/>
        <v>-0.52955677893157782</v>
      </c>
      <c r="AA348" s="69">
        <f t="shared" si="1700"/>
        <v>-0.48413388687568637</v>
      </c>
      <c r="AB348" s="69">
        <f t="shared" si="1700"/>
        <v>-0.44472366435162147</v>
      </c>
      <c r="AC348" s="69">
        <f t="shared" si="1700"/>
        <v>-0.52721152015870865</v>
      </c>
      <c r="AD348" s="69">
        <f t="shared" si="1700"/>
        <v>-0.56730143420080426</v>
      </c>
      <c r="AE348" s="69">
        <f t="shared" si="1700"/>
        <v>-0.56730143420080426</v>
      </c>
      <c r="AF348" s="69">
        <f t="shared" si="1700"/>
        <v>-0.61795434647556235</v>
      </c>
      <c r="AG348" s="69">
        <f t="shared" si="1700"/>
        <v>-0.61795434647556235</v>
      </c>
      <c r="AH348" s="651">
        <f t="shared" si="1700"/>
        <v>-0.65152745203484042</v>
      </c>
    </row>
    <row r="349" spans="1:34" ht="32.1" hidden="1" customHeight="1" outlineLevel="1" x14ac:dyDescent="0.35">
      <c r="A349" s="1021" t="s">
        <v>46</v>
      </c>
      <c r="B349" s="1005" t="s">
        <v>92</v>
      </c>
      <c r="C349" s="259" t="s">
        <v>36</v>
      </c>
      <c r="D349" s="477">
        <v>0</v>
      </c>
      <c r="E349" s="478">
        <v>0</v>
      </c>
      <c r="F349" s="479">
        <v>5725.991</v>
      </c>
      <c r="G349" s="480">
        <f>F349+E349+D349</f>
        <v>5725.991</v>
      </c>
      <c r="H349" s="481">
        <v>1953.3605</v>
      </c>
      <c r="I349" s="478">
        <v>0</v>
      </c>
      <c r="J349" s="482">
        <v>2669.8508000000002</v>
      </c>
      <c r="K349" s="483">
        <f>J349+I349+H349</f>
        <v>4623.2112999999999</v>
      </c>
      <c r="L349" s="483">
        <f>K349+G349</f>
        <v>10349.202300000001</v>
      </c>
      <c r="M349" s="481">
        <v>0</v>
      </c>
      <c r="N349" s="478">
        <v>3197.3899000000001</v>
      </c>
      <c r="O349" s="482">
        <v>0</v>
      </c>
      <c r="P349" s="483">
        <f>O349+N349+M349</f>
        <v>3197.3899000000001</v>
      </c>
      <c r="Q349" s="481">
        <v>2517.09</v>
      </c>
      <c r="R349" s="478">
        <v>0</v>
      </c>
      <c r="S349" s="482">
        <v>0</v>
      </c>
      <c r="T349" s="483">
        <f>S349+R349+Q349</f>
        <v>2517.09</v>
      </c>
      <c r="U349" s="484">
        <f>T349+P349</f>
        <v>5714.4799000000003</v>
      </c>
      <c r="V349" s="656">
        <f>U349+L349</f>
        <v>16063.682200000001</v>
      </c>
      <c r="W349" s="403">
        <f>D349</f>
        <v>0</v>
      </c>
      <c r="X349" s="403">
        <f>D349+E349</f>
        <v>0</v>
      </c>
      <c r="Y349" s="403">
        <f t="shared" ref="Y349:Y354" si="1701">D349+E349+F349</f>
        <v>5725.991</v>
      </c>
      <c r="Z349" s="403">
        <f>D349+E349+F349+H349</f>
        <v>7679.3514999999998</v>
      </c>
      <c r="AA349" s="403">
        <f t="shared" ref="AA349:AA354" si="1702">D349+E349+F349+H349+I349</f>
        <v>7679.3514999999998</v>
      </c>
      <c r="AB349" s="403">
        <f t="shared" ref="AB349:AB354" si="1703">D349+E349+F349+H349+I349+J349</f>
        <v>10349.202300000001</v>
      </c>
      <c r="AC349" s="403">
        <f>D349+E349+F349+H349+I349+J349+M349</f>
        <v>10349.202300000001</v>
      </c>
      <c r="AD349" s="403">
        <f t="shared" ref="AD349:AD354" si="1704">D349+E349+F349+H349+I349+J349+M349+N349</f>
        <v>13546.592200000001</v>
      </c>
      <c r="AE349" s="403">
        <f t="shared" ref="AE349:AE354" si="1705">D349+E349+F349+H349+I349+J349+M349+N349+O349</f>
        <v>13546.592200000001</v>
      </c>
      <c r="AF349" s="403">
        <f t="shared" ref="AF349:AF354" si="1706">D349+E349+F349+H349+I349+J349+M349+N349+O349+Q349</f>
        <v>16063.682200000001</v>
      </c>
      <c r="AG349" s="403">
        <f>D349+E349+F349+H349+I349+J349+M349+N349+O349+Q349+R349</f>
        <v>16063.682200000001</v>
      </c>
      <c r="AH349" s="1031">
        <f>D349+E349+F349+H349+I349+J349+M349+N349+O349+Q349+R349+S349</f>
        <v>16063.682200000001</v>
      </c>
    </row>
    <row r="350" spans="1:34" ht="32.1" hidden="1" customHeight="1" outlineLevel="1" x14ac:dyDescent="0.35">
      <c r="A350" s="985" t="str">
        <f t="shared" ref="A350:A357" si="1707">A349</f>
        <v>FRANCE</v>
      </c>
      <c r="B350" s="988" t="str">
        <f t="shared" ref="B350:B357" si="1708">B349</f>
        <v>THERA ESTHETIQUE</v>
      </c>
      <c r="C350" s="275" t="s">
        <v>37</v>
      </c>
      <c r="D350" s="324">
        <f>D349/$B$2</f>
        <v>0</v>
      </c>
      <c r="E350" s="325">
        <f t="shared" ref="E350:F350" si="1709">E349/$B$2</f>
        <v>0</v>
      </c>
      <c r="F350" s="326">
        <f t="shared" si="1709"/>
        <v>1331.6258139534884</v>
      </c>
      <c r="G350" s="333">
        <f t="shared" ref="G350:G354" si="1710">F350+E350+D350</f>
        <v>1331.6258139534884</v>
      </c>
      <c r="H350" s="327">
        <f>H349/$B$2</f>
        <v>454.26988372093024</v>
      </c>
      <c r="I350" s="325">
        <f t="shared" ref="I350:J350" si="1711">I349/$B$2</f>
        <v>0</v>
      </c>
      <c r="J350" s="328">
        <f t="shared" si="1711"/>
        <v>620.89553488372098</v>
      </c>
      <c r="K350" s="329">
        <f t="shared" ref="K350:K354" si="1712">J350+I350+H350</f>
        <v>1075.1654186046512</v>
      </c>
      <c r="L350" s="329">
        <f t="shared" ref="L350:L354" si="1713">K350+G350</f>
        <v>2406.7912325581397</v>
      </c>
      <c r="M350" s="327">
        <f>M349/$B$2</f>
        <v>0</v>
      </c>
      <c r="N350" s="325">
        <f t="shared" ref="N350:O350" si="1714">N349/$B$2</f>
        <v>743.57904651162801</v>
      </c>
      <c r="O350" s="328">
        <f t="shared" si="1714"/>
        <v>0</v>
      </c>
      <c r="P350" s="329">
        <f t="shared" ref="P350:P354" si="1715">O350+N350+M350</f>
        <v>743.57904651162801</v>
      </c>
      <c r="Q350" s="327">
        <f>Q349/$B$2</f>
        <v>585.36976744186052</v>
      </c>
      <c r="R350" s="325">
        <f t="shared" ref="R350:S350" si="1716">R349/$B$2</f>
        <v>0</v>
      </c>
      <c r="S350" s="328">
        <f t="shared" si="1716"/>
        <v>0</v>
      </c>
      <c r="T350" s="329">
        <f t="shared" ref="T350:T353" si="1717">S350+R350+Q350</f>
        <v>585.36976744186052</v>
      </c>
      <c r="U350" s="329">
        <f t="shared" ref="U350:U354" si="1718">T350+P350</f>
        <v>1328.9488139534885</v>
      </c>
      <c r="V350" s="645">
        <f t="shared" ref="V350:V354" si="1719">U350+L350</f>
        <v>3735.740046511628</v>
      </c>
      <c r="W350" s="675">
        <f t="shared" ref="W350:W354" si="1720">D350</f>
        <v>0</v>
      </c>
      <c r="X350" s="675">
        <f t="shared" ref="X350:X354" si="1721">D350+E350</f>
        <v>0</v>
      </c>
      <c r="Y350" s="675">
        <f t="shared" si="1701"/>
        <v>1331.6258139534884</v>
      </c>
      <c r="Z350" s="675">
        <f t="shared" ref="Z350:Z354" si="1722">D350+E350+F350+H350</f>
        <v>1785.8956976744187</v>
      </c>
      <c r="AA350" s="675">
        <f t="shared" si="1702"/>
        <v>1785.8956976744187</v>
      </c>
      <c r="AB350" s="675">
        <f t="shared" si="1703"/>
        <v>2406.7912325581397</v>
      </c>
      <c r="AC350" s="675">
        <f t="shared" ref="AC350:AC354" si="1723">D350+E350+F350+H350+I350+J350+M350</f>
        <v>2406.7912325581397</v>
      </c>
      <c r="AD350" s="675">
        <f t="shared" si="1704"/>
        <v>3150.3702790697675</v>
      </c>
      <c r="AE350" s="675">
        <f t="shared" si="1705"/>
        <v>3150.3702790697675</v>
      </c>
      <c r="AF350" s="675">
        <f t="shared" si="1706"/>
        <v>3735.740046511628</v>
      </c>
      <c r="AG350" s="675">
        <f t="shared" ref="AG350:AG354" si="1724">D350+E350+F350+H350+I350+J350+M350+N350+O350+Q350+R350</f>
        <v>3735.740046511628</v>
      </c>
      <c r="AH350" s="645">
        <f t="shared" ref="AH350:AH354" si="1725">D350+E350+F350+H350+I350+J350+M350+N350+O350+Q350+R350+S350</f>
        <v>3735.740046511628</v>
      </c>
    </row>
    <row r="351" spans="1:34" ht="32.1" hidden="1" customHeight="1" outlineLevel="1" x14ac:dyDescent="0.35">
      <c r="A351" s="985" t="str">
        <f t="shared" si="1707"/>
        <v>FRANCE</v>
      </c>
      <c r="B351" s="988" t="str">
        <f t="shared" si="1708"/>
        <v>THERA ESTHETIQUE</v>
      </c>
      <c r="C351" s="322" t="s">
        <v>38</v>
      </c>
      <c r="D351" s="336">
        <v>600</v>
      </c>
      <c r="E351" s="337">
        <v>600</v>
      </c>
      <c r="F351" s="338">
        <v>5000</v>
      </c>
      <c r="G351" s="339">
        <f t="shared" si="1710"/>
        <v>6200</v>
      </c>
      <c r="H351" s="340">
        <v>2000</v>
      </c>
      <c r="I351" s="337">
        <v>600</v>
      </c>
      <c r="J351" s="341">
        <v>3500</v>
      </c>
      <c r="K351" s="342">
        <f t="shared" si="1712"/>
        <v>6100</v>
      </c>
      <c r="L351" s="342">
        <f t="shared" si="1713"/>
        <v>12300</v>
      </c>
      <c r="M351" s="340">
        <v>1200</v>
      </c>
      <c r="N351" s="337">
        <v>5000</v>
      </c>
      <c r="O351" s="341">
        <v>600</v>
      </c>
      <c r="P351" s="342">
        <f t="shared" si="1715"/>
        <v>6800</v>
      </c>
      <c r="Q351" s="340">
        <v>10000</v>
      </c>
      <c r="R351" s="337">
        <v>10000</v>
      </c>
      <c r="S351" s="341">
        <v>1500</v>
      </c>
      <c r="T351" s="342">
        <f t="shared" si="1717"/>
        <v>21500</v>
      </c>
      <c r="U351" s="342">
        <f t="shared" si="1718"/>
        <v>28300</v>
      </c>
      <c r="V351" s="646">
        <f t="shared" si="1719"/>
        <v>40600</v>
      </c>
      <c r="W351" s="676">
        <f t="shared" si="1720"/>
        <v>600</v>
      </c>
      <c r="X351" s="676">
        <f t="shared" si="1721"/>
        <v>1200</v>
      </c>
      <c r="Y351" s="676">
        <f t="shared" si="1701"/>
        <v>6200</v>
      </c>
      <c r="Z351" s="676">
        <f t="shared" si="1722"/>
        <v>8200</v>
      </c>
      <c r="AA351" s="676">
        <f t="shared" si="1702"/>
        <v>8800</v>
      </c>
      <c r="AB351" s="676">
        <f t="shared" si="1703"/>
        <v>12300</v>
      </c>
      <c r="AC351" s="676">
        <f t="shared" si="1723"/>
        <v>13500</v>
      </c>
      <c r="AD351" s="676">
        <f t="shared" si="1704"/>
        <v>18500</v>
      </c>
      <c r="AE351" s="676">
        <f t="shared" si="1705"/>
        <v>19100</v>
      </c>
      <c r="AF351" s="676">
        <f t="shared" si="1706"/>
        <v>29100</v>
      </c>
      <c r="AG351" s="676">
        <f t="shared" si="1724"/>
        <v>39100</v>
      </c>
      <c r="AH351" s="646">
        <f t="shared" si="1725"/>
        <v>40600</v>
      </c>
    </row>
    <row r="352" spans="1:34" ht="32.1" hidden="1" customHeight="1" outlineLevel="1" x14ac:dyDescent="0.35">
      <c r="A352" s="985" t="str">
        <f t="shared" si="1707"/>
        <v>FRANCE</v>
      </c>
      <c r="B352" s="988" t="str">
        <f t="shared" si="1708"/>
        <v>THERA ESTHETIQUE</v>
      </c>
      <c r="C352" s="268" t="s">
        <v>39</v>
      </c>
      <c r="D352" s="331">
        <f>D351/$B$2</f>
        <v>139.53488372093022</v>
      </c>
      <c r="E352" s="332">
        <f t="shared" ref="E352:F352" si="1726">E351/$B$2</f>
        <v>139.53488372093022</v>
      </c>
      <c r="F352" s="333">
        <f t="shared" si="1726"/>
        <v>1162.7906976744187</v>
      </c>
      <c r="G352" s="333">
        <f t="shared" si="1710"/>
        <v>1441.8604651162791</v>
      </c>
      <c r="H352" s="332">
        <f>H351/$B$2</f>
        <v>465.11627906976747</v>
      </c>
      <c r="I352" s="332">
        <f t="shared" ref="I352:J352" si="1727">I351/$B$2</f>
        <v>139.53488372093022</v>
      </c>
      <c r="J352" s="334">
        <f t="shared" si="1727"/>
        <v>813.95348837209303</v>
      </c>
      <c r="K352" s="335">
        <f t="shared" si="1712"/>
        <v>1418.6046511627908</v>
      </c>
      <c r="L352" s="335">
        <f t="shared" si="1713"/>
        <v>2860.4651162790697</v>
      </c>
      <c r="M352" s="332">
        <f>M351/$B$2</f>
        <v>279.06976744186045</v>
      </c>
      <c r="N352" s="332">
        <f t="shared" ref="N352:O352" si="1728">N351/$B$2</f>
        <v>1162.7906976744187</v>
      </c>
      <c r="O352" s="334">
        <f t="shared" si="1728"/>
        <v>139.53488372093022</v>
      </c>
      <c r="P352" s="335">
        <f t="shared" si="1715"/>
        <v>1581.3953488372092</v>
      </c>
      <c r="Q352" s="332">
        <f>Q351/$B$2</f>
        <v>2325.5813953488373</v>
      </c>
      <c r="R352" s="332">
        <f t="shared" ref="R352:S352" si="1729">R351/$B$2</f>
        <v>2325.5813953488373</v>
      </c>
      <c r="S352" s="334">
        <f t="shared" si="1729"/>
        <v>348.83720930232562</v>
      </c>
      <c r="T352" s="335">
        <f t="shared" si="1717"/>
        <v>5000</v>
      </c>
      <c r="U352" s="335">
        <f t="shared" si="1718"/>
        <v>6581.395348837209</v>
      </c>
      <c r="V352" s="647">
        <f t="shared" si="1719"/>
        <v>9441.8604651162786</v>
      </c>
      <c r="W352" s="677">
        <f t="shared" si="1720"/>
        <v>139.53488372093022</v>
      </c>
      <c r="X352" s="677">
        <f t="shared" si="1721"/>
        <v>279.06976744186045</v>
      </c>
      <c r="Y352" s="677">
        <f t="shared" si="1701"/>
        <v>1441.8604651162791</v>
      </c>
      <c r="Z352" s="677">
        <f t="shared" si="1722"/>
        <v>1906.9767441860465</v>
      </c>
      <c r="AA352" s="677">
        <f t="shared" si="1702"/>
        <v>2046.5116279069766</v>
      </c>
      <c r="AB352" s="677">
        <f t="shared" si="1703"/>
        <v>2860.4651162790697</v>
      </c>
      <c r="AC352" s="677">
        <f t="shared" si="1723"/>
        <v>3139.5348837209303</v>
      </c>
      <c r="AD352" s="677">
        <f t="shared" si="1704"/>
        <v>4302.3255813953492</v>
      </c>
      <c r="AE352" s="677">
        <f t="shared" si="1705"/>
        <v>4441.8604651162796</v>
      </c>
      <c r="AF352" s="677">
        <f t="shared" si="1706"/>
        <v>6767.4418604651164</v>
      </c>
      <c r="AG352" s="677">
        <f t="shared" si="1724"/>
        <v>9093.0232558139542</v>
      </c>
      <c r="AH352" s="647">
        <f t="shared" si="1725"/>
        <v>9441.8604651162805</v>
      </c>
    </row>
    <row r="353" spans="1:34" ht="32.1" hidden="1" customHeight="1" outlineLevel="1" x14ac:dyDescent="0.35">
      <c r="A353" s="985" t="str">
        <f t="shared" si="1707"/>
        <v>FRANCE</v>
      </c>
      <c r="B353" s="988" t="str">
        <f t="shared" si="1708"/>
        <v>THERA ESTHETIQUE</v>
      </c>
      <c r="C353" s="323" t="s">
        <v>40</v>
      </c>
      <c r="D353" s="357">
        <f>'JANUARY ''25 PLN'!I45</f>
        <v>0</v>
      </c>
      <c r="E353" s="358">
        <f>'FEBRUARY ''25 PLN'!P46</f>
        <v>2083.42</v>
      </c>
      <c r="F353" s="359">
        <f>'MARCH ''25 PLN'!Q46</f>
        <v>0</v>
      </c>
      <c r="G353" s="360">
        <f t="shared" si="1710"/>
        <v>2083.42</v>
      </c>
      <c r="H353" s="361">
        <f>'APRIL ''25 PLN'!P46</f>
        <v>1500</v>
      </c>
      <c r="I353" s="358">
        <f>'MAY ''25 PLN'!P46</f>
        <v>2600</v>
      </c>
      <c r="J353" s="362">
        <f>'JUNE ''25 PLN'!Q46</f>
        <v>3200</v>
      </c>
      <c r="K353" s="363">
        <f t="shared" si="1712"/>
        <v>7300</v>
      </c>
      <c r="L353" s="363">
        <f t="shared" si="1713"/>
        <v>9383.42</v>
      </c>
      <c r="M353" s="361">
        <f>'JULY ''25 PLN'!P45</f>
        <v>0</v>
      </c>
      <c r="N353" s="358">
        <f>'AUGUST ''25 PLN'!P45</f>
        <v>0</v>
      </c>
      <c r="O353" s="362">
        <f>'SEPTEMBER ''25 PLN'!P45</f>
        <v>0</v>
      </c>
      <c r="P353" s="363">
        <f t="shared" si="1715"/>
        <v>0</v>
      </c>
      <c r="Q353" s="361">
        <f>'OCTOBER ''25 PLN'!P45</f>
        <v>0</v>
      </c>
      <c r="R353" s="358">
        <f>'NOVEMBER ''25 PLN'!P45</f>
        <v>0</v>
      </c>
      <c r="S353" s="362">
        <f>'DECEMBER ''25 PLN'!P45</f>
        <v>0</v>
      </c>
      <c r="T353" s="363">
        <f t="shared" si="1717"/>
        <v>0</v>
      </c>
      <c r="U353" s="363">
        <f t="shared" si="1718"/>
        <v>0</v>
      </c>
      <c r="V353" s="648">
        <f t="shared" si="1719"/>
        <v>9383.42</v>
      </c>
      <c r="W353" s="678">
        <f t="shared" si="1720"/>
        <v>0</v>
      </c>
      <c r="X353" s="678">
        <f t="shared" si="1721"/>
        <v>2083.42</v>
      </c>
      <c r="Y353" s="678">
        <f t="shared" si="1701"/>
        <v>2083.42</v>
      </c>
      <c r="Z353" s="678">
        <f t="shared" si="1722"/>
        <v>3583.42</v>
      </c>
      <c r="AA353" s="678">
        <f t="shared" si="1702"/>
        <v>6183.42</v>
      </c>
      <c r="AB353" s="678">
        <f t="shared" si="1703"/>
        <v>9383.42</v>
      </c>
      <c r="AC353" s="678">
        <f t="shared" si="1723"/>
        <v>9383.42</v>
      </c>
      <c r="AD353" s="678">
        <f t="shared" si="1704"/>
        <v>9383.42</v>
      </c>
      <c r="AE353" s="678">
        <f t="shared" si="1705"/>
        <v>9383.42</v>
      </c>
      <c r="AF353" s="678">
        <f t="shared" si="1706"/>
        <v>9383.42</v>
      </c>
      <c r="AG353" s="678">
        <f t="shared" si="1724"/>
        <v>9383.42</v>
      </c>
      <c r="AH353" s="648">
        <f t="shared" si="1725"/>
        <v>9383.42</v>
      </c>
    </row>
    <row r="354" spans="1:34" ht="32.1" hidden="1" customHeight="1" outlineLevel="1" x14ac:dyDescent="0.35">
      <c r="A354" s="985" t="str">
        <f t="shared" si="1707"/>
        <v>FRANCE</v>
      </c>
      <c r="B354" s="988" t="str">
        <f t="shared" si="1708"/>
        <v>THERA ESTHETIQUE</v>
      </c>
      <c r="C354" s="268" t="s">
        <v>41</v>
      </c>
      <c r="D354" s="331">
        <f>D353/$B$2</f>
        <v>0</v>
      </c>
      <c r="E354" s="817">
        <f t="shared" ref="E354:F354" si="1730">E353/$B$2</f>
        <v>484.51627906976751</v>
      </c>
      <c r="F354" s="818">
        <f t="shared" si="1730"/>
        <v>0</v>
      </c>
      <c r="G354" s="333">
        <f t="shared" si="1710"/>
        <v>484.51627906976751</v>
      </c>
      <c r="H354" s="332">
        <f>H353/$B$2</f>
        <v>348.83720930232562</v>
      </c>
      <c r="I354" s="817">
        <f t="shared" ref="I354:J354" si="1731">I353/$B$2</f>
        <v>604.65116279069775</v>
      </c>
      <c r="J354" s="817">
        <f t="shared" si="1731"/>
        <v>744.18604651162798</v>
      </c>
      <c r="K354" s="335">
        <f t="shared" si="1712"/>
        <v>1697.6744186046515</v>
      </c>
      <c r="L354" s="335">
        <f t="shared" si="1713"/>
        <v>2182.190697674419</v>
      </c>
      <c r="M354" s="817">
        <f>M353/$B$2</f>
        <v>0</v>
      </c>
      <c r="N354" s="817">
        <f t="shared" ref="N354:O354" si="1732">N353/$B$2</f>
        <v>0</v>
      </c>
      <c r="O354" s="817">
        <f t="shared" si="1732"/>
        <v>0</v>
      </c>
      <c r="P354" s="335">
        <f t="shared" si="1715"/>
        <v>0</v>
      </c>
      <c r="Q354" s="817">
        <f>Q353/$B$2</f>
        <v>0</v>
      </c>
      <c r="R354" s="817">
        <f t="shared" ref="R354:S354" si="1733">R353/$B$2</f>
        <v>0</v>
      </c>
      <c r="S354" s="817">
        <f t="shared" si="1733"/>
        <v>0</v>
      </c>
      <c r="T354" s="335">
        <f>S354+R354+Q354</f>
        <v>0</v>
      </c>
      <c r="U354" s="335">
        <f t="shared" si="1718"/>
        <v>0</v>
      </c>
      <c r="V354" s="822">
        <f t="shared" si="1719"/>
        <v>2182.190697674419</v>
      </c>
      <c r="W354" s="823">
        <f t="shared" si="1720"/>
        <v>0</v>
      </c>
      <c r="X354" s="823">
        <f t="shared" si="1721"/>
        <v>484.51627906976751</v>
      </c>
      <c r="Y354" s="823">
        <f t="shared" si="1701"/>
        <v>484.51627906976751</v>
      </c>
      <c r="Z354" s="823">
        <f t="shared" si="1722"/>
        <v>833.35348837209312</v>
      </c>
      <c r="AA354" s="823">
        <f t="shared" si="1702"/>
        <v>1438.0046511627909</v>
      </c>
      <c r="AB354" s="823">
        <f t="shared" si="1703"/>
        <v>2182.190697674419</v>
      </c>
      <c r="AC354" s="823">
        <f t="shared" si="1723"/>
        <v>2182.190697674419</v>
      </c>
      <c r="AD354" s="823">
        <f t="shared" si="1704"/>
        <v>2182.190697674419</v>
      </c>
      <c r="AE354" s="823">
        <f t="shared" si="1705"/>
        <v>2182.190697674419</v>
      </c>
      <c r="AF354" s="823">
        <f t="shared" si="1706"/>
        <v>2182.190697674419</v>
      </c>
      <c r="AG354" s="823">
        <f t="shared" si="1724"/>
        <v>2182.190697674419</v>
      </c>
      <c r="AH354" s="822">
        <f t="shared" si="1725"/>
        <v>2182.190697674419</v>
      </c>
    </row>
    <row r="355" spans="1:34" ht="32.1" hidden="1" customHeight="1" outlineLevel="1" x14ac:dyDescent="0.35">
      <c r="A355" s="985" t="str">
        <f t="shared" si="1707"/>
        <v>FRANCE</v>
      </c>
      <c r="B355" s="988" t="str">
        <f t="shared" si="1708"/>
        <v>THERA ESTHETIQUE</v>
      </c>
      <c r="C355" s="321" t="s">
        <v>42</v>
      </c>
      <c r="D355" s="417">
        <f>D353-D351</f>
        <v>-600</v>
      </c>
      <c r="E355" s="418">
        <f t="shared" ref="E355:G355" si="1734">E353-E351</f>
        <v>1483.42</v>
      </c>
      <c r="F355" s="419">
        <f t="shared" si="1734"/>
        <v>-5000</v>
      </c>
      <c r="G355" s="420">
        <f t="shared" si="1734"/>
        <v>-4116.58</v>
      </c>
      <c r="H355" s="421">
        <f>H353-H351</f>
        <v>-500</v>
      </c>
      <c r="I355" s="418">
        <f t="shared" ref="I355:V355" si="1735">I353-I351</f>
        <v>2000</v>
      </c>
      <c r="J355" s="422">
        <f t="shared" si="1735"/>
        <v>-300</v>
      </c>
      <c r="K355" s="423">
        <f t="shared" si="1735"/>
        <v>1200</v>
      </c>
      <c r="L355" s="423">
        <f t="shared" si="1735"/>
        <v>-2916.58</v>
      </c>
      <c r="M355" s="421">
        <f t="shared" si="1735"/>
        <v>-1200</v>
      </c>
      <c r="N355" s="418">
        <f t="shared" si="1735"/>
        <v>-5000</v>
      </c>
      <c r="O355" s="422">
        <f t="shared" si="1735"/>
        <v>-600</v>
      </c>
      <c r="P355" s="423">
        <f t="shared" si="1735"/>
        <v>-6800</v>
      </c>
      <c r="Q355" s="421">
        <f t="shared" si="1735"/>
        <v>-10000</v>
      </c>
      <c r="R355" s="418">
        <f t="shared" si="1735"/>
        <v>-10000</v>
      </c>
      <c r="S355" s="422">
        <f t="shared" si="1735"/>
        <v>-1500</v>
      </c>
      <c r="T355" s="423">
        <f t="shared" si="1735"/>
        <v>-21500</v>
      </c>
      <c r="U355" s="423">
        <f t="shared" si="1735"/>
        <v>-28300</v>
      </c>
      <c r="V355" s="649">
        <f t="shared" si="1735"/>
        <v>-31216.58</v>
      </c>
      <c r="W355" s="679">
        <f t="shared" ref="W355:AH355" si="1736">W353-W351</f>
        <v>-600</v>
      </c>
      <c r="X355" s="679">
        <f t="shared" si="1736"/>
        <v>883.42000000000007</v>
      </c>
      <c r="Y355" s="679">
        <f t="shared" si="1736"/>
        <v>-4116.58</v>
      </c>
      <c r="Z355" s="679">
        <f t="shared" si="1736"/>
        <v>-4616.58</v>
      </c>
      <c r="AA355" s="679">
        <f t="shared" si="1736"/>
        <v>-2616.58</v>
      </c>
      <c r="AB355" s="679">
        <f t="shared" si="1736"/>
        <v>-2916.58</v>
      </c>
      <c r="AC355" s="679">
        <f t="shared" si="1736"/>
        <v>-4116.58</v>
      </c>
      <c r="AD355" s="679">
        <f t="shared" si="1736"/>
        <v>-9116.58</v>
      </c>
      <c r="AE355" s="679">
        <f t="shared" si="1736"/>
        <v>-9716.58</v>
      </c>
      <c r="AF355" s="679">
        <f t="shared" si="1736"/>
        <v>-19716.580000000002</v>
      </c>
      <c r="AG355" s="679">
        <f t="shared" si="1736"/>
        <v>-29716.58</v>
      </c>
      <c r="AH355" s="649">
        <f t="shared" si="1736"/>
        <v>-31216.58</v>
      </c>
    </row>
    <row r="356" spans="1:34" ht="32.1" hidden="1" customHeight="1" outlineLevel="1" x14ac:dyDescent="0.35">
      <c r="A356" s="985" t="str">
        <f t="shared" si="1707"/>
        <v>FRANCE</v>
      </c>
      <c r="B356" s="988" t="str">
        <f t="shared" si="1708"/>
        <v>THERA ESTHETIQUE</v>
      </c>
      <c r="C356" s="321" t="s">
        <v>43</v>
      </c>
      <c r="D356" s="424">
        <f>D353/D351-1</f>
        <v>-1</v>
      </c>
      <c r="E356" s="425">
        <f t="shared" ref="E356:F356" si="1737">E353/E351-1</f>
        <v>2.4723666666666668</v>
      </c>
      <c r="F356" s="426">
        <f t="shared" si="1737"/>
        <v>-1</v>
      </c>
      <c r="G356" s="427">
        <f>G353/G351-1</f>
        <v>-0.66396451612903218</v>
      </c>
      <c r="H356" s="428">
        <f>H353/H351-1</f>
        <v>-0.25</v>
      </c>
      <c r="I356" s="425">
        <f t="shared" ref="I356:V356" si="1738">I353/I351-1</f>
        <v>3.333333333333333</v>
      </c>
      <c r="J356" s="429">
        <f t="shared" si="1738"/>
        <v>-8.5714285714285743E-2</v>
      </c>
      <c r="K356" s="430">
        <f t="shared" si="1738"/>
        <v>0.19672131147540983</v>
      </c>
      <c r="L356" s="430">
        <f t="shared" si="1738"/>
        <v>-0.23712032520325199</v>
      </c>
      <c r="M356" s="428">
        <f t="shared" si="1738"/>
        <v>-1</v>
      </c>
      <c r="N356" s="425">
        <f t="shared" si="1738"/>
        <v>-1</v>
      </c>
      <c r="O356" s="429">
        <f t="shared" si="1738"/>
        <v>-1</v>
      </c>
      <c r="P356" s="430">
        <f t="shared" si="1738"/>
        <v>-1</v>
      </c>
      <c r="Q356" s="428">
        <f t="shared" si="1738"/>
        <v>-1</v>
      </c>
      <c r="R356" s="425">
        <f t="shared" si="1738"/>
        <v>-1</v>
      </c>
      <c r="S356" s="429">
        <f t="shared" si="1738"/>
        <v>-1</v>
      </c>
      <c r="T356" s="430">
        <f t="shared" si="1738"/>
        <v>-1</v>
      </c>
      <c r="U356" s="430">
        <f t="shared" si="1738"/>
        <v>-1</v>
      </c>
      <c r="V356" s="650">
        <f t="shared" si="1738"/>
        <v>-0.7688812807881773</v>
      </c>
      <c r="W356" s="680">
        <f t="shared" ref="W356:AH356" si="1739">W353/W351-1</f>
        <v>-1</v>
      </c>
      <c r="X356" s="680">
        <f t="shared" si="1739"/>
        <v>0.73618333333333341</v>
      </c>
      <c r="Y356" s="680">
        <f t="shared" si="1739"/>
        <v>-0.66396451612903218</v>
      </c>
      <c r="Z356" s="680">
        <f t="shared" si="1739"/>
        <v>-0.56299756097560971</v>
      </c>
      <c r="AA356" s="680">
        <f t="shared" si="1739"/>
        <v>-0.29733863636363633</v>
      </c>
      <c r="AB356" s="680">
        <f t="shared" si="1739"/>
        <v>-0.23712032520325199</v>
      </c>
      <c r="AC356" s="680">
        <f t="shared" si="1739"/>
        <v>-0.3049318518518519</v>
      </c>
      <c r="AD356" s="680">
        <f t="shared" si="1739"/>
        <v>-0.49278810810810814</v>
      </c>
      <c r="AE356" s="680">
        <f t="shared" si="1739"/>
        <v>-0.50872146596858636</v>
      </c>
      <c r="AF356" s="680">
        <f t="shared" si="1739"/>
        <v>-0.67754570446735396</v>
      </c>
      <c r="AG356" s="680">
        <f t="shared" si="1739"/>
        <v>-0.76001483375959078</v>
      </c>
      <c r="AH356" s="650">
        <f t="shared" si="1739"/>
        <v>-0.7688812807881773</v>
      </c>
    </row>
    <row r="357" spans="1:34" ht="32.1" hidden="1" customHeight="1" outlineLevel="1" thickBot="1" x14ac:dyDescent="0.35">
      <c r="A357" s="986" t="str">
        <f t="shared" si="1707"/>
        <v>FRANCE</v>
      </c>
      <c r="B357" s="989" t="str">
        <f t="shared" si="1708"/>
        <v>THERA ESTHETIQUE</v>
      </c>
      <c r="C357" s="261" t="s">
        <v>44</v>
      </c>
      <c r="D357" s="70" t="e">
        <f>D353/D349-1</f>
        <v>#DIV/0!</v>
      </c>
      <c r="E357" s="80" t="e">
        <f t="shared" ref="E357:G357" si="1740">E353/E349-1</f>
        <v>#DIV/0!</v>
      </c>
      <c r="F357" s="79">
        <f t="shared" si="1740"/>
        <v>-1</v>
      </c>
      <c r="G357" s="79">
        <f t="shared" si="1740"/>
        <v>-0.63614682593807781</v>
      </c>
      <c r="H357" s="80">
        <f>H353/H349-1</f>
        <v>-0.23209259120372305</v>
      </c>
      <c r="I357" s="80" t="e">
        <f t="shared" ref="I357:V357" si="1741">I353/I349-1</f>
        <v>#DIV/0!</v>
      </c>
      <c r="J357" s="82">
        <f t="shared" si="1741"/>
        <v>0.19856884886601156</v>
      </c>
      <c r="K357" s="69">
        <f t="shared" si="1741"/>
        <v>0.57898904599060841</v>
      </c>
      <c r="L357" s="69">
        <f t="shared" si="1741"/>
        <v>-9.3319491880065053E-2</v>
      </c>
      <c r="M357" s="80" t="e">
        <f t="shared" si="1741"/>
        <v>#DIV/0!</v>
      </c>
      <c r="N357" s="80">
        <f t="shared" si="1741"/>
        <v>-1</v>
      </c>
      <c r="O357" s="82" t="e">
        <f t="shared" si="1741"/>
        <v>#DIV/0!</v>
      </c>
      <c r="P357" s="69">
        <f t="shared" si="1741"/>
        <v>-1</v>
      </c>
      <c r="Q357" s="80">
        <f t="shared" si="1741"/>
        <v>-1</v>
      </c>
      <c r="R357" s="80" t="e">
        <f t="shared" si="1741"/>
        <v>#DIV/0!</v>
      </c>
      <c r="S357" s="82" t="e">
        <f t="shared" si="1741"/>
        <v>#DIV/0!</v>
      </c>
      <c r="T357" s="69">
        <f t="shared" si="1741"/>
        <v>-1</v>
      </c>
      <c r="U357" s="69">
        <f t="shared" si="1741"/>
        <v>-1</v>
      </c>
      <c r="V357" s="651">
        <f t="shared" si="1741"/>
        <v>-0.4158612027322105</v>
      </c>
      <c r="W357" s="69" t="e">
        <f t="shared" ref="W357:AH357" si="1742">W353/W349-1</f>
        <v>#DIV/0!</v>
      </c>
      <c r="X357" s="69" t="e">
        <f t="shared" si="1742"/>
        <v>#DIV/0!</v>
      </c>
      <c r="Y357" s="69">
        <f t="shared" si="1742"/>
        <v>-0.63614682593807781</v>
      </c>
      <c r="Z357" s="69">
        <f t="shared" si="1742"/>
        <v>-0.53336945183457218</v>
      </c>
      <c r="AA357" s="69">
        <f t="shared" si="1742"/>
        <v>-0.1947991962602571</v>
      </c>
      <c r="AB357" s="69">
        <f t="shared" si="1742"/>
        <v>-9.3319491880065053E-2</v>
      </c>
      <c r="AC357" s="69">
        <f t="shared" si="1742"/>
        <v>-9.3319491880065053E-2</v>
      </c>
      <c r="AD357" s="69">
        <f t="shared" si="1742"/>
        <v>-0.30732247184646189</v>
      </c>
      <c r="AE357" s="69">
        <f t="shared" si="1742"/>
        <v>-0.30732247184646189</v>
      </c>
      <c r="AF357" s="69">
        <f t="shared" si="1742"/>
        <v>-0.4158612027322105</v>
      </c>
      <c r="AG357" s="69">
        <f t="shared" si="1742"/>
        <v>-0.4158612027322105</v>
      </c>
      <c r="AH357" s="651">
        <f t="shared" si="1742"/>
        <v>-0.4158612027322105</v>
      </c>
    </row>
    <row r="358" spans="1:34" ht="32.1" hidden="1" customHeight="1" outlineLevel="1" x14ac:dyDescent="0.35">
      <c r="A358" s="1009" t="s">
        <v>93</v>
      </c>
      <c r="B358" s="1028" t="s">
        <v>94</v>
      </c>
      <c r="C358" s="259" t="s">
        <v>36</v>
      </c>
      <c r="D358" s="477">
        <v>5011.2007999999996</v>
      </c>
      <c r="E358" s="478">
        <v>9674.9092000000001</v>
      </c>
      <c r="F358" s="479">
        <v>8011.0302000000001</v>
      </c>
      <c r="G358" s="480">
        <f>F358+E358+D358</f>
        <v>22697.140199999998</v>
      </c>
      <c r="H358" s="481"/>
      <c r="I358" s="478">
        <v>12220.5401</v>
      </c>
      <c r="J358" s="482">
        <v>9083.1077000000005</v>
      </c>
      <c r="K358" s="483">
        <f>J358+I358+H358</f>
        <v>21303.647799999999</v>
      </c>
      <c r="L358" s="483">
        <f>K358+G358</f>
        <v>44000.788</v>
      </c>
      <c r="M358" s="481">
        <v>10205.868899999999</v>
      </c>
      <c r="N358" s="478"/>
      <c r="O358" s="482">
        <v>9774.2199999999993</v>
      </c>
      <c r="P358" s="483">
        <f>O358+N358+M358</f>
        <v>19980.088899999999</v>
      </c>
      <c r="Q358" s="481">
        <v>7199.0010000000002</v>
      </c>
      <c r="R358" s="478">
        <v>13382.7718</v>
      </c>
      <c r="S358" s="482">
        <v>13373.2196</v>
      </c>
      <c r="T358" s="483">
        <f>S358+R358+Q358</f>
        <v>33954.992400000003</v>
      </c>
      <c r="U358" s="484">
        <f>T358+P358</f>
        <v>53935.081300000005</v>
      </c>
      <c r="V358" s="656">
        <f>U358+L358</f>
        <v>97935.869300000006</v>
      </c>
      <c r="W358" s="403">
        <f>D358</f>
        <v>5011.2007999999996</v>
      </c>
      <c r="X358" s="403">
        <f>D358+E358</f>
        <v>14686.11</v>
      </c>
      <c r="Y358" s="403">
        <f t="shared" ref="Y358:Y363" si="1743">D358+E358+F358</f>
        <v>22697.140200000002</v>
      </c>
      <c r="Z358" s="403">
        <f>D358+E358+F358+H358</f>
        <v>22697.140200000002</v>
      </c>
      <c r="AA358" s="403">
        <f t="shared" ref="AA358:AA363" si="1744">D358+E358+F358+H358+I358</f>
        <v>34917.6803</v>
      </c>
      <c r="AB358" s="403">
        <f t="shared" ref="AB358:AB363" si="1745">D358+E358+F358+H358+I358+J358</f>
        <v>44000.788</v>
      </c>
      <c r="AC358" s="403">
        <f>D358+E358+F358+H358+I358+J358+M358</f>
        <v>54206.656900000002</v>
      </c>
      <c r="AD358" s="403">
        <f t="shared" ref="AD358:AD363" si="1746">D358+E358+F358+H358+I358+J358+M358+N358</f>
        <v>54206.656900000002</v>
      </c>
      <c r="AE358" s="403">
        <f t="shared" ref="AE358:AE363" si="1747">D358+E358+F358+H358+I358+J358+M358+N358+O358</f>
        <v>63980.876900000003</v>
      </c>
      <c r="AF358" s="403">
        <f t="shared" ref="AF358:AF363" si="1748">D358+E358+F358+H358+I358+J358+M358+N358+O358+Q358</f>
        <v>71179.877900000007</v>
      </c>
      <c r="AG358" s="403">
        <f>D358+E358+F358+H358+I358+J358+M358+N358+O358+Q358+R358</f>
        <v>84562.649700000009</v>
      </c>
      <c r="AH358" s="1031">
        <f>D358+E358+F358+H358+I358+J358+M358+N358+O358+Q358+R358+S358</f>
        <v>97935.869300000006</v>
      </c>
    </row>
    <row r="359" spans="1:34" ht="32.1" hidden="1" customHeight="1" outlineLevel="1" x14ac:dyDescent="0.35">
      <c r="A359" s="1010" t="str">
        <f t="shared" ref="A359:A366" si="1749">A358</f>
        <v>ISLAND</v>
      </c>
      <c r="B359" s="1029" t="str">
        <f t="shared" ref="B359:B366" si="1750">B358</f>
        <v>Karitas Cosmetics Ehf</v>
      </c>
      <c r="C359" s="275" t="s">
        <v>37</v>
      </c>
      <c r="D359" s="324">
        <f>D358/$B$2</f>
        <v>1165.395534883721</v>
      </c>
      <c r="E359" s="325">
        <f t="shared" ref="E359:F359" si="1751">E358/$B$2</f>
        <v>2249.9788837209303</v>
      </c>
      <c r="F359" s="326">
        <f t="shared" si="1751"/>
        <v>1863.0302790697676</v>
      </c>
      <c r="G359" s="333">
        <f t="shared" ref="G359:G363" si="1752">F359+E359+D359</f>
        <v>5278.4046976744185</v>
      </c>
      <c r="H359" s="327">
        <f>H358/$B$2</f>
        <v>0</v>
      </c>
      <c r="I359" s="325">
        <f t="shared" ref="I359:J359" si="1753">I358/$B$2</f>
        <v>2841.9860697674421</v>
      </c>
      <c r="J359" s="328">
        <f t="shared" si="1753"/>
        <v>2112.350627906977</v>
      </c>
      <c r="K359" s="329">
        <f t="shared" ref="K359:K363" si="1754">J359+I359+H359</f>
        <v>4954.3366976744192</v>
      </c>
      <c r="L359" s="329">
        <f t="shared" ref="L359:L363" si="1755">K359+G359</f>
        <v>10232.741395348838</v>
      </c>
      <c r="M359" s="327">
        <f>M358/$B$2</f>
        <v>2373.4578837209301</v>
      </c>
      <c r="N359" s="325">
        <f t="shared" ref="N359:O359" si="1756">N358/$B$2</f>
        <v>0</v>
      </c>
      <c r="O359" s="328">
        <f t="shared" si="1756"/>
        <v>2273.0744186046513</v>
      </c>
      <c r="P359" s="329">
        <f t="shared" ref="P359:P363" si="1757">O359+N359+M359</f>
        <v>4646.5323023255814</v>
      </c>
      <c r="Q359" s="327">
        <f>Q358/$B$2</f>
        <v>1674.1862790697676</v>
      </c>
      <c r="R359" s="325">
        <f t="shared" ref="R359:S359" si="1758">R358/$B$2</f>
        <v>3112.2725116279071</v>
      </c>
      <c r="S359" s="328">
        <f t="shared" si="1758"/>
        <v>3110.0510697674422</v>
      </c>
      <c r="T359" s="329">
        <f t="shared" ref="T359:T362" si="1759">S359+R359+Q359</f>
        <v>7896.5098604651166</v>
      </c>
      <c r="U359" s="329">
        <f t="shared" ref="U359:U363" si="1760">T359+P359</f>
        <v>12543.042162790698</v>
      </c>
      <c r="V359" s="645">
        <f t="shared" ref="V359:V363" si="1761">U359+L359</f>
        <v>22775.783558139534</v>
      </c>
      <c r="W359" s="675">
        <f t="shared" ref="W359:W363" si="1762">D359</f>
        <v>1165.395534883721</v>
      </c>
      <c r="X359" s="675">
        <f t="shared" ref="X359:X363" si="1763">D359+E359</f>
        <v>3415.3744186046515</v>
      </c>
      <c r="Y359" s="675">
        <f t="shared" si="1743"/>
        <v>5278.4046976744194</v>
      </c>
      <c r="Z359" s="675">
        <f t="shared" ref="Z359:Z363" si="1764">D359+E359+F359+H359</f>
        <v>5278.4046976744194</v>
      </c>
      <c r="AA359" s="675">
        <f t="shared" si="1744"/>
        <v>8120.3907674418615</v>
      </c>
      <c r="AB359" s="675">
        <f t="shared" si="1745"/>
        <v>10232.741395348839</v>
      </c>
      <c r="AC359" s="675">
        <f t="shared" ref="AC359:AC363" si="1765">D359+E359+F359+H359+I359+J359+M359</f>
        <v>12606.19927906977</v>
      </c>
      <c r="AD359" s="675">
        <f t="shared" si="1746"/>
        <v>12606.19927906977</v>
      </c>
      <c r="AE359" s="675">
        <f t="shared" si="1747"/>
        <v>14879.27369767442</v>
      </c>
      <c r="AF359" s="675">
        <f t="shared" si="1748"/>
        <v>16553.459976744187</v>
      </c>
      <c r="AG359" s="675">
        <f t="shared" ref="AG359:AG363" si="1766">D359+E359+F359+H359+I359+J359+M359+N359+O359+Q359+R359</f>
        <v>19665.732488372094</v>
      </c>
      <c r="AH359" s="645">
        <f t="shared" ref="AH359:AH363" si="1767">D359+E359+F359+H359+I359+J359+M359+N359+O359+Q359+R359+S359</f>
        <v>22775.783558139537</v>
      </c>
    </row>
    <row r="360" spans="1:34" ht="32.1" hidden="1" customHeight="1" outlineLevel="1" x14ac:dyDescent="0.35">
      <c r="A360" s="1010" t="str">
        <f t="shared" si="1749"/>
        <v>ISLAND</v>
      </c>
      <c r="B360" s="1029" t="str">
        <f t="shared" si="1750"/>
        <v>Karitas Cosmetics Ehf</v>
      </c>
      <c r="C360" s="322" t="s">
        <v>38</v>
      </c>
      <c r="D360" s="336">
        <v>6100</v>
      </c>
      <c r="E360" s="337">
        <v>12500</v>
      </c>
      <c r="F360" s="338">
        <v>10000</v>
      </c>
      <c r="G360" s="339">
        <f t="shared" si="1752"/>
        <v>28600</v>
      </c>
      <c r="H360" s="340">
        <v>10000</v>
      </c>
      <c r="I360" s="337">
        <v>13500</v>
      </c>
      <c r="J360" s="341">
        <v>11500</v>
      </c>
      <c r="K360" s="342">
        <f t="shared" si="1754"/>
        <v>35000</v>
      </c>
      <c r="L360" s="342">
        <f t="shared" si="1755"/>
        <v>63600</v>
      </c>
      <c r="M360" s="340">
        <v>11000</v>
      </c>
      <c r="N360" s="337">
        <v>9500</v>
      </c>
      <c r="O360" s="341">
        <v>12500</v>
      </c>
      <c r="P360" s="342">
        <f t="shared" si="1757"/>
        <v>33000</v>
      </c>
      <c r="Q360" s="340">
        <v>8500</v>
      </c>
      <c r="R360" s="337">
        <v>16500</v>
      </c>
      <c r="S360" s="341">
        <v>15500</v>
      </c>
      <c r="T360" s="342">
        <f t="shared" si="1759"/>
        <v>40500</v>
      </c>
      <c r="U360" s="342">
        <f t="shared" si="1760"/>
        <v>73500</v>
      </c>
      <c r="V360" s="646">
        <f t="shared" si="1761"/>
        <v>137100</v>
      </c>
      <c r="W360" s="676">
        <f t="shared" si="1762"/>
        <v>6100</v>
      </c>
      <c r="X360" s="676">
        <f t="shared" si="1763"/>
        <v>18600</v>
      </c>
      <c r="Y360" s="676">
        <f t="shared" si="1743"/>
        <v>28600</v>
      </c>
      <c r="Z360" s="676">
        <f t="shared" si="1764"/>
        <v>38600</v>
      </c>
      <c r="AA360" s="676">
        <f t="shared" si="1744"/>
        <v>52100</v>
      </c>
      <c r="AB360" s="676">
        <f t="shared" si="1745"/>
        <v>63600</v>
      </c>
      <c r="AC360" s="676">
        <f t="shared" si="1765"/>
        <v>74600</v>
      </c>
      <c r="AD360" s="676">
        <f t="shared" si="1746"/>
        <v>84100</v>
      </c>
      <c r="AE360" s="676">
        <f t="shared" si="1747"/>
        <v>96600</v>
      </c>
      <c r="AF360" s="676">
        <f t="shared" si="1748"/>
        <v>105100</v>
      </c>
      <c r="AG360" s="676">
        <f t="shared" si="1766"/>
        <v>121600</v>
      </c>
      <c r="AH360" s="646">
        <f t="shared" si="1767"/>
        <v>137100</v>
      </c>
    </row>
    <row r="361" spans="1:34" ht="32.1" hidden="1" customHeight="1" outlineLevel="1" x14ac:dyDescent="0.35">
      <c r="A361" s="1010" t="str">
        <f t="shared" si="1749"/>
        <v>ISLAND</v>
      </c>
      <c r="B361" s="1029" t="str">
        <f t="shared" si="1750"/>
        <v>Karitas Cosmetics Ehf</v>
      </c>
      <c r="C361" s="268" t="s">
        <v>39</v>
      </c>
      <c r="D361" s="331">
        <f>D360/$B$2</f>
        <v>1418.6046511627908</v>
      </c>
      <c r="E361" s="332">
        <f t="shared" ref="E361:F361" si="1768">E360/$B$2</f>
        <v>2906.9767441860467</v>
      </c>
      <c r="F361" s="333">
        <f t="shared" si="1768"/>
        <v>2325.5813953488373</v>
      </c>
      <c r="G361" s="333">
        <f t="shared" si="1752"/>
        <v>6651.1627906976746</v>
      </c>
      <c r="H361" s="332">
        <f>H360/$B$2</f>
        <v>2325.5813953488373</v>
      </c>
      <c r="I361" s="332">
        <f t="shared" ref="I361:J361" si="1769">I360/$B$2</f>
        <v>3139.5348837209303</v>
      </c>
      <c r="J361" s="334">
        <f t="shared" si="1769"/>
        <v>2674.4186046511627</v>
      </c>
      <c r="K361" s="335">
        <f t="shared" si="1754"/>
        <v>8139.5348837209312</v>
      </c>
      <c r="L361" s="335">
        <f t="shared" si="1755"/>
        <v>14790.697674418607</v>
      </c>
      <c r="M361" s="332">
        <f>M360/$B$2</f>
        <v>2558.1395348837209</v>
      </c>
      <c r="N361" s="332">
        <f t="shared" ref="N361:O361" si="1770">N360/$B$2</f>
        <v>2209.3023255813955</v>
      </c>
      <c r="O361" s="334">
        <f t="shared" si="1770"/>
        <v>2906.9767441860467</v>
      </c>
      <c r="P361" s="335">
        <f t="shared" si="1757"/>
        <v>7674.4186046511641</v>
      </c>
      <c r="Q361" s="332">
        <f>Q360/$B$2</f>
        <v>1976.7441860465117</v>
      </c>
      <c r="R361" s="332">
        <f t="shared" ref="R361:S361" si="1771">R360/$B$2</f>
        <v>3837.2093023255816</v>
      </c>
      <c r="S361" s="334">
        <f t="shared" si="1771"/>
        <v>3604.651162790698</v>
      </c>
      <c r="T361" s="335">
        <f t="shared" si="1759"/>
        <v>9418.6046511627919</v>
      </c>
      <c r="U361" s="335">
        <f t="shared" si="1760"/>
        <v>17093.023255813954</v>
      </c>
      <c r="V361" s="647">
        <f t="shared" si="1761"/>
        <v>31883.720930232561</v>
      </c>
      <c r="W361" s="677">
        <f t="shared" si="1762"/>
        <v>1418.6046511627908</v>
      </c>
      <c r="X361" s="677">
        <f t="shared" si="1763"/>
        <v>4325.5813953488378</v>
      </c>
      <c r="Y361" s="677">
        <f t="shared" si="1743"/>
        <v>6651.1627906976755</v>
      </c>
      <c r="Z361" s="677">
        <f t="shared" si="1764"/>
        <v>8976.7441860465133</v>
      </c>
      <c r="AA361" s="677">
        <f t="shared" si="1744"/>
        <v>12116.279069767443</v>
      </c>
      <c r="AB361" s="677">
        <f t="shared" si="1745"/>
        <v>14790.697674418605</v>
      </c>
      <c r="AC361" s="677">
        <f t="shared" si="1765"/>
        <v>17348.837209302324</v>
      </c>
      <c r="AD361" s="677">
        <f t="shared" si="1746"/>
        <v>19558.139534883721</v>
      </c>
      <c r="AE361" s="677">
        <f t="shared" si="1747"/>
        <v>22465.116279069767</v>
      </c>
      <c r="AF361" s="677">
        <f t="shared" si="1748"/>
        <v>24441.860465116279</v>
      </c>
      <c r="AG361" s="677">
        <f t="shared" si="1766"/>
        <v>28279.069767441859</v>
      </c>
      <c r="AH361" s="647">
        <f t="shared" si="1767"/>
        <v>31883.720930232557</v>
      </c>
    </row>
    <row r="362" spans="1:34" ht="32.1" hidden="1" customHeight="1" outlineLevel="1" x14ac:dyDescent="0.35">
      <c r="A362" s="1010" t="str">
        <f t="shared" si="1749"/>
        <v>ISLAND</v>
      </c>
      <c r="B362" s="1029" t="str">
        <f t="shared" si="1750"/>
        <v>Karitas Cosmetics Ehf</v>
      </c>
      <c r="C362" s="323" t="s">
        <v>40</v>
      </c>
      <c r="D362" s="357">
        <f>'JANUARY ''25 PLN'!I46</f>
        <v>3065.3498</v>
      </c>
      <c r="E362" s="358">
        <f>'FEBRUARY ''25 PLN'!P47</f>
        <v>7555.5798000000004</v>
      </c>
      <c r="F362" s="359">
        <f>'MARCH ''25 PLN'!Q47</f>
        <v>-528.97</v>
      </c>
      <c r="G362" s="360">
        <f t="shared" si="1752"/>
        <v>10091.9596</v>
      </c>
      <c r="H362" s="361">
        <f>'APRIL ''25 PLN'!P47</f>
        <v>8989</v>
      </c>
      <c r="I362" s="358">
        <f>'MAY ''25 PLN'!P47</f>
        <v>13500</v>
      </c>
      <c r="J362" s="362">
        <f>'JUNE ''25 PLN'!Q47</f>
        <v>11500</v>
      </c>
      <c r="K362" s="363">
        <f t="shared" si="1754"/>
        <v>33989</v>
      </c>
      <c r="L362" s="363">
        <f t="shared" si="1755"/>
        <v>44080.959600000002</v>
      </c>
      <c r="M362" s="361">
        <f>'JULY ''25 PLN'!P46</f>
        <v>0</v>
      </c>
      <c r="N362" s="358">
        <f>'AUGUST ''25 PLN'!P46</f>
        <v>0</v>
      </c>
      <c r="O362" s="362">
        <f>'SEPTEMBER ''25 PLN'!P46</f>
        <v>0</v>
      </c>
      <c r="P362" s="363">
        <f t="shared" si="1757"/>
        <v>0</v>
      </c>
      <c r="Q362" s="361">
        <f>'OCTOBER ''25 PLN'!P46</f>
        <v>0</v>
      </c>
      <c r="R362" s="358">
        <f>'NOVEMBER ''25 PLN'!P46</f>
        <v>0</v>
      </c>
      <c r="S362" s="362">
        <f>'DECEMBER ''25 PLN'!P46</f>
        <v>0</v>
      </c>
      <c r="T362" s="363">
        <f t="shared" si="1759"/>
        <v>0</v>
      </c>
      <c r="U362" s="363">
        <f t="shared" si="1760"/>
        <v>0</v>
      </c>
      <c r="V362" s="648">
        <f t="shared" si="1761"/>
        <v>44080.959600000002</v>
      </c>
      <c r="W362" s="678">
        <f t="shared" si="1762"/>
        <v>3065.3498</v>
      </c>
      <c r="X362" s="678">
        <f t="shared" si="1763"/>
        <v>10620.929599999999</v>
      </c>
      <c r="Y362" s="678">
        <f t="shared" si="1743"/>
        <v>10091.9596</v>
      </c>
      <c r="Z362" s="678">
        <f t="shared" si="1764"/>
        <v>19080.959600000002</v>
      </c>
      <c r="AA362" s="678">
        <f t="shared" si="1744"/>
        <v>32580.959600000002</v>
      </c>
      <c r="AB362" s="678">
        <f t="shared" si="1745"/>
        <v>44080.959600000002</v>
      </c>
      <c r="AC362" s="678">
        <f t="shared" si="1765"/>
        <v>44080.959600000002</v>
      </c>
      <c r="AD362" s="678">
        <f t="shared" si="1746"/>
        <v>44080.959600000002</v>
      </c>
      <c r="AE362" s="678">
        <f t="shared" si="1747"/>
        <v>44080.959600000002</v>
      </c>
      <c r="AF362" s="678">
        <f t="shared" si="1748"/>
        <v>44080.959600000002</v>
      </c>
      <c r="AG362" s="678">
        <f t="shared" si="1766"/>
        <v>44080.959600000002</v>
      </c>
      <c r="AH362" s="648">
        <f t="shared" si="1767"/>
        <v>44080.959600000002</v>
      </c>
    </row>
    <row r="363" spans="1:34" ht="32.1" hidden="1" customHeight="1" outlineLevel="1" x14ac:dyDescent="0.35">
      <c r="A363" s="1010" t="str">
        <f t="shared" si="1749"/>
        <v>ISLAND</v>
      </c>
      <c r="B363" s="1029" t="str">
        <f t="shared" si="1750"/>
        <v>Karitas Cosmetics Ehf</v>
      </c>
      <c r="C363" s="268" t="s">
        <v>41</v>
      </c>
      <c r="D363" s="331">
        <f>D362/$B$2</f>
        <v>712.8720465116279</v>
      </c>
      <c r="E363" s="817">
        <f t="shared" ref="E363:F363" si="1772">E362/$B$2</f>
        <v>1757.111581395349</v>
      </c>
      <c r="F363" s="818">
        <f t="shared" si="1772"/>
        <v>-123.01627906976745</v>
      </c>
      <c r="G363" s="333">
        <f t="shared" si="1752"/>
        <v>2346.9673488372096</v>
      </c>
      <c r="H363" s="332">
        <f>H362/$B$2</f>
        <v>2090.4651162790697</v>
      </c>
      <c r="I363" s="817">
        <f t="shared" ref="I363:J363" si="1773">I362/$B$2</f>
        <v>3139.5348837209303</v>
      </c>
      <c r="J363" s="817">
        <f t="shared" si="1773"/>
        <v>2674.4186046511627</v>
      </c>
      <c r="K363" s="335">
        <f t="shared" si="1754"/>
        <v>7904.4186046511632</v>
      </c>
      <c r="L363" s="335">
        <f t="shared" si="1755"/>
        <v>10251.385953488372</v>
      </c>
      <c r="M363" s="817">
        <f>M362/$B$2</f>
        <v>0</v>
      </c>
      <c r="N363" s="817">
        <f t="shared" ref="N363:O363" si="1774">N362/$B$2</f>
        <v>0</v>
      </c>
      <c r="O363" s="817">
        <f t="shared" si="1774"/>
        <v>0</v>
      </c>
      <c r="P363" s="335">
        <f t="shared" si="1757"/>
        <v>0</v>
      </c>
      <c r="Q363" s="817">
        <f>Q362/$B$2</f>
        <v>0</v>
      </c>
      <c r="R363" s="817">
        <f t="shared" ref="R363:S363" si="1775">R362/$B$2</f>
        <v>0</v>
      </c>
      <c r="S363" s="817">
        <f t="shared" si="1775"/>
        <v>0</v>
      </c>
      <c r="T363" s="335">
        <f>S363+R363+Q363</f>
        <v>0</v>
      </c>
      <c r="U363" s="335">
        <f t="shared" si="1760"/>
        <v>0</v>
      </c>
      <c r="V363" s="822">
        <f t="shared" si="1761"/>
        <v>10251.385953488372</v>
      </c>
      <c r="W363" s="823">
        <f t="shared" si="1762"/>
        <v>712.8720465116279</v>
      </c>
      <c r="X363" s="823">
        <f t="shared" si="1763"/>
        <v>2469.9836279069768</v>
      </c>
      <c r="Y363" s="823">
        <f t="shared" si="1743"/>
        <v>2346.9673488372096</v>
      </c>
      <c r="Z363" s="823">
        <f t="shared" si="1764"/>
        <v>4437.4324651162788</v>
      </c>
      <c r="AA363" s="823">
        <f t="shared" si="1744"/>
        <v>7576.9673488372091</v>
      </c>
      <c r="AB363" s="823">
        <f t="shared" si="1745"/>
        <v>10251.385953488372</v>
      </c>
      <c r="AC363" s="823">
        <f t="shared" si="1765"/>
        <v>10251.385953488372</v>
      </c>
      <c r="AD363" s="823">
        <f t="shared" si="1746"/>
        <v>10251.385953488372</v>
      </c>
      <c r="AE363" s="823">
        <f t="shared" si="1747"/>
        <v>10251.385953488372</v>
      </c>
      <c r="AF363" s="823">
        <f t="shared" si="1748"/>
        <v>10251.385953488372</v>
      </c>
      <c r="AG363" s="823">
        <f t="shared" si="1766"/>
        <v>10251.385953488372</v>
      </c>
      <c r="AH363" s="822">
        <f t="shared" si="1767"/>
        <v>10251.385953488372</v>
      </c>
    </row>
    <row r="364" spans="1:34" ht="32.1" hidden="1" customHeight="1" outlineLevel="1" x14ac:dyDescent="0.35">
      <c r="A364" s="1010" t="str">
        <f t="shared" si="1749"/>
        <v>ISLAND</v>
      </c>
      <c r="B364" s="1029" t="str">
        <f t="shared" si="1750"/>
        <v>Karitas Cosmetics Ehf</v>
      </c>
      <c r="C364" s="321" t="s">
        <v>42</v>
      </c>
      <c r="D364" s="417">
        <f>D362-D360</f>
        <v>-3034.6502</v>
      </c>
      <c r="E364" s="418">
        <f t="shared" ref="E364:G364" si="1776">E362-E360</f>
        <v>-4944.4201999999996</v>
      </c>
      <c r="F364" s="419">
        <f t="shared" si="1776"/>
        <v>-10528.97</v>
      </c>
      <c r="G364" s="420">
        <f t="shared" si="1776"/>
        <v>-18508.040399999998</v>
      </c>
      <c r="H364" s="421">
        <f>H362-H360</f>
        <v>-1011</v>
      </c>
      <c r="I364" s="418">
        <f t="shared" ref="I364:V364" si="1777">I362-I360</f>
        <v>0</v>
      </c>
      <c r="J364" s="422">
        <f t="shared" si="1777"/>
        <v>0</v>
      </c>
      <c r="K364" s="423">
        <f t="shared" si="1777"/>
        <v>-1011</v>
      </c>
      <c r="L364" s="423">
        <f t="shared" si="1777"/>
        <v>-19519.040399999998</v>
      </c>
      <c r="M364" s="421">
        <f t="shared" si="1777"/>
        <v>-11000</v>
      </c>
      <c r="N364" s="418">
        <f t="shared" si="1777"/>
        <v>-9500</v>
      </c>
      <c r="O364" s="422">
        <f t="shared" si="1777"/>
        <v>-12500</v>
      </c>
      <c r="P364" s="423">
        <f t="shared" si="1777"/>
        <v>-33000</v>
      </c>
      <c r="Q364" s="421">
        <f t="shared" si="1777"/>
        <v>-8500</v>
      </c>
      <c r="R364" s="418">
        <f t="shared" si="1777"/>
        <v>-16500</v>
      </c>
      <c r="S364" s="422">
        <f t="shared" si="1777"/>
        <v>-15500</v>
      </c>
      <c r="T364" s="423">
        <f t="shared" si="1777"/>
        <v>-40500</v>
      </c>
      <c r="U364" s="423">
        <f t="shared" si="1777"/>
        <v>-73500</v>
      </c>
      <c r="V364" s="649">
        <f t="shared" si="1777"/>
        <v>-93019.040399999998</v>
      </c>
      <c r="W364" s="679">
        <f t="shared" ref="W364:AH364" si="1778">W362-W360</f>
        <v>-3034.6502</v>
      </c>
      <c r="X364" s="679">
        <f t="shared" si="1778"/>
        <v>-7979.0704000000005</v>
      </c>
      <c r="Y364" s="679">
        <f t="shared" si="1778"/>
        <v>-18508.040399999998</v>
      </c>
      <c r="Z364" s="679">
        <f t="shared" si="1778"/>
        <v>-19519.040399999998</v>
      </c>
      <c r="AA364" s="679">
        <f t="shared" si="1778"/>
        <v>-19519.040399999998</v>
      </c>
      <c r="AB364" s="679">
        <f t="shared" si="1778"/>
        <v>-19519.040399999998</v>
      </c>
      <c r="AC364" s="679">
        <f t="shared" si="1778"/>
        <v>-30519.040399999998</v>
      </c>
      <c r="AD364" s="679">
        <f t="shared" si="1778"/>
        <v>-40019.040399999998</v>
      </c>
      <c r="AE364" s="679">
        <f t="shared" si="1778"/>
        <v>-52519.040399999998</v>
      </c>
      <c r="AF364" s="679">
        <f t="shared" si="1778"/>
        <v>-61019.040399999998</v>
      </c>
      <c r="AG364" s="679">
        <f t="shared" si="1778"/>
        <v>-77519.040399999998</v>
      </c>
      <c r="AH364" s="649">
        <f t="shared" si="1778"/>
        <v>-93019.040399999998</v>
      </c>
    </row>
    <row r="365" spans="1:34" ht="32.1" hidden="1" customHeight="1" outlineLevel="1" x14ac:dyDescent="0.35">
      <c r="A365" s="1010" t="str">
        <f t="shared" si="1749"/>
        <v>ISLAND</v>
      </c>
      <c r="B365" s="1029" t="str">
        <f t="shared" si="1750"/>
        <v>Karitas Cosmetics Ehf</v>
      </c>
      <c r="C365" s="321" t="s">
        <v>43</v>
      </c>
      <c r="D365" s="424">
        <f>D362/D360-1</f>
        <v>-0.49748363934426232</v>
      </c>
      <c r="E365" s="425">
        <f t="shared" ref="E365:F365" si="1779">E362/E360-1</f>
        <v>-0.39555361599999994</v>
      </c>
      <c r="F365" s="426">
        <f t="shared" si="1779"/>
        <v>-1.052897</v>
      </c>
      <c r="G365" s="427">
        <f>G362/G360-1</f>
        <v>-0.6471342797202797</v>
      </c>
      <c r="H365" s="428">
        <f>H362/H360-1</f>
        <v>-0.10109999999999997</v>
      </c>
      <c r="I365" s="425">
        <f t="shared" ref="I365:V365" si="1780">I362/I360-1</f>
        <v>0</v>
      </c>
      <c r="J365" s="429">
        <f t="shared" si="1780"/>
        <v>0</v>
      </c>
      <c r="K365" s="430">
        <f t="shared" si="1780"/>
        <v>-2.8885714285714292E-2</v>
      </c>
      <c r="L365" s="430">
        <f t="shared" si="1780"/>
        <v>-0.30690315094339615</v>
      </c>
      <c r="M365" s="428">
        <f t="shared" si="1780"/>
        <v>-1</v>
      </c>
      <c r="N365" s="425">
        <f t="shared" si="1780"/>
        <v>-1</v>
      </c>
      <c r="O365" s="429">
        <f t="shared" si="1780"/>
        <v>-1</v>
      </c>
      <c r="P365" s="430">
        <f t="shared" si="1780"/>
        <v>-1</v>
      </c>
      <c r="Q365" s="428">
        <f t="shared" si="1780"/>
        <v>-1</v>
      </c>
      <c r="R365" s="425">
        <f t="shared" si="1780"/>
        <v>-1</v>
      </c>
      <c r="S365" s="429">
        <f t="shared" si="1780"/>
        <v>-1</v>
      </c>
      <c r="T365" s="430">
        <f t="shared" si="1780"/>
        <v>-1</v>
      </c>
      <c r="U365" s="430">
        <f t="shared" si="1780"/>
        <v>-1</v>
      </c>
      <c r="V365" s="650">
        <f t="shared" si="1780"/>
        <v>-0.67847585995623638</v>
      </c>
      <c r="W365" s="680">
        <f t="shared" ref="W365:AH365" si="1781">W362/W360-1</f>
        <v>-0.49748363934426232</v>
      </c>
      <c r="X365" s="680">
        <f t="shared" si="1781"/>
        <v>-0.42898227956989254</v>
      </c>
      <c r="Y365" s="680">
        <f t="shared" si="1781"/>
        <v>-0.6471342797202797</v>
      </c>
      <c r="Z365" s="680">
        <f t="shared" si="1781"/>
        <v>-0.50567462176165801</v>
      </c>
      <c r="AA365" s="680">
        <f t="shared" si="1781"/>
        <v>-0.37464568905950091</v>
      </c>
      <c r="AB365" s="680">
        <f t="shared" si="1781"/>
        <v>-0.30690315094339615</v>
      </c>
      <c r="AC365" s="680">
        <f t="shared" si="1781"/>
        <v>-0.40910241823056293</v>
      </c>
      <c r="AD365" s="680">
        <f t="shared" si="1781"/>
        <v>-0.47585065873959564</v>
      </c>
      <c r="AE365" s="680">
        <f t="shared" si="1781"/>
        <v>-0.54367536645962733</v>
      </c>
      <c r="AF365" s="680">
        <f t="shared" si="1781"/>
        <v>-0.58058078401522351</v>
      </c>
      <c r="AG365" s="680">
        <f t="shared" si="1781"/>
        <v>-0.6374921085526315</v>
      </c>
      <c r="AH365" s="650">
        <f t="shared" si="1781"/>
        <v>-0.67847585995623638</v>
      </c>
    </row>
    <row r="366" spans="1:34" ht="32.1" hidden="1" customHeight="1" outlineLevel="1" thickBot="1" x14ac:dyDescent="0.35">
      <c r="A366" s="1011" t="str">
        <f t="shared" si="1749"/>
        <v>ISLAND</v>
      </c>
      <c r="B366" s="1030" t="str">
        <f t="shared" si="1750"/>
        <v>Karitas Cosmetics Ehf</v>
      </c>
      <c r="C366" s="261" t="s">
        <v>44</v>
      </c>
      <c r="D366" s="70">
        <f>D362/D358-1</f>
        <v>-0.38830034509892319</v>
      </c>
      <c r="E366" s="80">
        <f t="shared" ref="E366:G366" si="1782">E362/E358-1</f>
        <v>-0.21905419019333017</v>
      </c>
      <c r="F366" s="79">
        <f t="shared" si="1782"/>
        <v>-1.0660302091983125</v>
      </c>
      <c r="G366" s="79">
        <f t="shared" si="1782"/>
        <v>-0.55536426567079133</v>
      </c>
      <c r="H366" s="80" t="e">
        <f>H362/H358-1</f>
        <v>#DIV/0!</v>
      </c>
      <c r="I366" s="80">
        <f t="shared" ref="I366:V366" si="1783">I362/I358-1</f>
        <v>0.10469749205274481</v>
      </c>
      <c r="J366" s="82">
        <f t="shared" si="1783"/>
        <v>0.26608649592473732</v>
      </c>
      <c r="K366" s="69">
        <f t="shared" si="1783"/>
        <v>0.5954544648452178</v>
      </c>
      <c r="L366" s="69">
        <f t="shared" si="1783"/>
        <v>1.8220491869374023E-3</v>
      </c>
      <c r="M366" s="80">
        <f t="shared" si="1783"/>
        <v>-1</v>
      </c>
      <c r="N366" s="80" t="e">
        <f t="shared" si="1783"/>
        <v>#DIV/0!</v>
      </c>
      <c r="O366" s="82">
        <f t="shared" si="1783"/>
        <v>-1</v>
      </c>
      <c r="P366" s="69">
        <f t="shared" si="1783"/>
        <v>-1</v>
      </c>
      <c r="Q366" s="80">
        <f t="shared" si="1783"/>
        <v>-1</v>
      </c>
      <c r="R366" s="80">
        <f t="shared" si="1783"/>
        <v>-1</v>
      </c>
      <c r="S366" s="82">
        <f t="shared" si="1783"/>
        <v>-1</v>
      </c>
      <c r="T366" s="69">
        <f t="shared" si="1783"/>
        <v>-1</v>
      </c>
      <c r="U366" s="69">
        <f t="shared" si="1783"/>
        <v>-1</v>
      </c>
      <c r="V366" s="651">
        <f t="shared" si="1783"/>
        <v>-0.54989974648644901</v>
      </c>
      <c r="W366" s="69">
        <f t="shared" ref="W366:AH366" si="1784">W362/W358-1</f>
        <v>-0.38830034509892319</v>
      </c>
      <c r="X366" s="69">
        <f t="shared" si="1784"/>
        <v>-0.27680443630069507</v>
      </c>
      <c r="Y366" s="69">
        <f t="shared" si="1784"/>
        <v>-0.55536426567079145</v>
      </c>
      <c r="Z366" s="69">
        <f t="shared" si="1784"/>
        <v>-0.15932318204563933</v>
      </c>
      <c r="AA366" s="69">
        <f t="shared" si="1784"/>
        <v>-6.692084582720681E-2</v>
      </c>
      <c r="AB366" s="69">
        <f t="shared" si="1784"/>
        <v>1.8220491869374023E-3</v>
      </c>
      <c r="AC366" s="69">
        <f t="shared" si="1784"/>
        <v>-0.18679804066647765</v>
      </c>
      <c r="AD366" s="69">
        <f t="shared" si="1784"/>
        <v>-0.18679804066647765</v>
      </c>
      <c r="AE366" s="69">
        <f t="shared" si="1784"/>
        <v>-0.31102914283439587</v>
      </c>
      <c r="AF366" s="69">
        <f t="shared" si="1784"/>
        <v>-0.38071037910560956</v>
      </c>
      <c r="AG366" s="69">
        <f t="shared" si="1784"/>
        <v>-0.47871832592303454</v>
      </c>
      <c r="AH366" s="651">
        <f t="shared" si="1784"/>
        <v>-0.54989974648644901</v>
      </c>
    </row>
    <row r="367" spans="1:34" ht="32.1" hidden="1" customHeight="1" outlineLevel="1" x14ac:dyDescent="0.35">
      <c r="A367" s="1013" t="s">
        <v>95</v>
      </c>
      <c r="B367" s="987" t="s">
        <v>96</v>
      </c>
      <c r="C367" s="259" t="s">
        <v>36</v>
      </c>
      <c r="D367" s="477">
        <v>0</v>
      </c>
      <c r="E367" s="478">
        <v>0</v>
      </c>
      <c r="F367" s="479">
        <v>3138.9802</v>
      </c>
      <c r="G367" s="480">
        <f>F367+E367+D367</f>
        <v>3138.9802</v>
      </c>
      <c r="H367" s="481">
        <v>0</v>
      </c>
      <c r="I367" s="478">
        <v>0</v>
      </c>
      <c r="J367" s="482">
        <v>0</v>
      </c>
      <c r="K367" s="483">
        <f>J367+I367+H367</f>
        <v>0</v>
      </c>
      <c r="L367" s="483">
        <f>K367+G367</f>
        <v>3138.9802</v>
      </c>
      <c r="M367" s="481">
        <v>0</v>
      </c>
      <c r="N367" s="478">
        <v>0</v>
      </c>
      <c r="O367" s="482">
        <v>0</v>
      </c>
      <c r="P367" s="483">
        <f>O367+N367+M367</f>
        <v>0</v>
      </c>
      <c r="Q367" s="481">
        <v>0</v>
      </c>
      <c r="R367" s="478">
        <v>0</v>
      </c>
      <c r="S367" s="482">
        <v>0</v>
      </c>
      <c r="T367" s="483">
        <f>S367+R367+Q367</f>
        <v>0</v>
      </c>
      <c r="U367" s="484">
        <f>T367+P367</f>
        <v>0</v>
      </c>
      <c r="V367" s="656">
        <f>U367+L367</f>
        <v>3138.9802</v>
      </c>
      <c r="W367" s="403">
        <f>D367</f>
        <v>0</v>
      </c>
      <c r="X367" s="403">
        <f>D367+E367</f>
        <v>0</v>
      </c>
      <c r="Y367" s="403">
        <f t="shared" ref="Y367:Y372" si="1785">D367+E367+F367</f>
        <v>3138.9802</v>
      </c>
      <c r="Z367" s="403">
        <f>D367+E367+F367+H367</f>
        <v>3138.9802</v>
      </c>
      <c r="AA367" s="403">
        <f t="shared" ref="AA367:AA372" si="1786">D367+E367+F367+H367+I367</f>
        <v>3138.9802</v>
      </c>
      <c r="AB367" s="403">
        <f t="shared" ref="AB367:AB372" si="1787">D367+E367+F367+H367+I367+J367</f>
        <v>3138.9802</v>
      </c>
      <c r="AC367" s="403">
        <f>D367+E367+F367+H367+I367+J367+M367</f>
        <v>3138.9802</v>
      </c>
      <c r="AD367" s="403">
        <f t="shared" ref="AD367:AD372" si="1788">D367+E367+F367+H367+I367+J367+M367+N367</f>
        <v>3138.9802</v>
      </c>
      <c r="AE367" s="403">
        <f t="shared" ref="AE367:AE372" si="1789">D367+E367+F367+H367+I367+J367+M367+N367+O367</f>
        <v>3138.9802</v>
      </c>
      <c r="AF367" s="403">
        <f t="shared" ref="AF367:AF372" si="1790">D367+E367+F367+H367+I367+J367+M367+N367+O367+Q367</f>
        <v>3138.9802</v>
      </c>
      <c r="AG367" s="403">
        <f>D367+E367+F367+H367+I367+J367+M367+N367+O367+Q367+R367</f>
        <v>3138.9802</v>
      </c>
      <c r="AH367" s="1031">
        <f>D367+E367+F367+H367+I367+J367+M367+N367+O367+Q367+R367+S367</f>
        <v>3138.9802</v>
      </c>
    </row>
    <row r="368" spans="1:34" ht="32.1" hidden="1" customHeight="1" outlineLevel="1" x14ac:dyDescent="0.35">
      <c r="A368" s="1014" t="str">
        <f t="shared" ref="A368:A375" si="1791">A367</f>
        <v>MALTA</v>
      </c>
      <c r="B368" s="988" t="str">
        <f t="shared" ref="B368:B375" si="1792">B367</f>
        <v>E'lan Beauty Ltd.</v>
      </c>
      <c r="C368" s="275" t="s">
        <v>37</v>
      </c>
      <c r="D368" s="324">
        <f>D367/$B$2</f>
        <v>0</v>
      </c>
      <c r="E368" s="325">
        <f t="shared" ref="E368:F368" si="1793">E367/$B$2</f>
        <v>0</v>
      </c>
      <c r="F368" s="326">
        <f t="shared" si="1793"/>
        <v>729.99539534883718</v>
      </c>
      <c r="G368" s="333">
        <f t="shared" ref="G368:G372" si="1794">F368+E368+D368</f>
        <v>729.99539534883718</v>
      </c>
      <c r="H368" s="327">
        <f>H367/$B$2</f>
        <v>0</v>
      </c>
      <c r="I368" s="325">
        <f t="shared" ref="I368:J368" si="1795">I367/$B$2</f>
        <v>0</v>
      </c>
      <c r="J368" s="328">
        <f t="shared" si="1795"/>
        <v>0</v>
      </c>
      <c r="K368" s="329">
        <f t="shared" ref="K368:K372" si="1796">J368+I368+H368</f>
        <v>0</v>
      </c>
      <c r="L368" s="329">
        <f t="shared" ref="L368:L372" si="1797">K368+G368</f>
        <v>729.99539534883718</v>
      </c>
      <c r="M368" s="327">
        <f>M367/$B$2</f>
        <v>0</v>
      </c>
      <c r="N368" s="325">
        <f t="shared" ref="N368:O368" si="1798">N367/$B$2</f>
        <v>0</v>
      </c>
      <c r="O368" s="328">
        <f t="shared" si="1798"/>
        <v>0</v>
      </c>
      <c r="P368" s="329">
        <f t="shared" ref="P368:P372" si="1799">O368+N368+M368</f>
        <v>0</v>
      </c>
      <c r="Q368" s="327">
        <f>Q367/$B$2</f>
        <v>0</v>
      </c>
      <c r="R368" s="325">
        <f t="shared" ref="R368:S368" si="1800">R367/$B$2</f>
        <v>0</v>
      </c>
      <c r="S368" s="328">
        <f t="shared" si="1800"/>
        <v>0</v>
      </c>
      <c r="T368" s="329">
        <f t="shared" ref="T368:T371" si="1801">S368+R368+Q368</f>
        <v>0</v>
      </c>
      <c r="U368" s="329">
        <f t="shared" ref="U368:U372" si="1802">T368+P368</f>
        <v>0</v>
      </c>
      <c r="V368" s="645">
        <f t="shared" ref="V368:V372" si="1803">U368+L368</f>
        <v>729.99539534883718</v>
      </c>
      <c r="W368" s="675">
        <f t="shared" ref="W368:W372" si="1804">D368</f>
        <v>0</v>
      </c>
      <c r="X368" s="675">
        <f t="shared" ref="X368:X372" si="1805">D368+E368</f>
        <v>0</v>
      </c>
      <c r="Y368" s="675">
        <f t="shared" si="1785"/>
        <v>729.99539534883718</v>
      </c>
      <c r="Z368" s="675">
        <f t="shared" ref="Z368:Z372" si="1806">D368+E368+F368+H368</f>
        <v>729.99539534883718</v>
      </c>
      <c r="AA368" s="675">
        <f t="shared" si="1786"/>
        <v>729.99539534883718</v>
      </c>
      <c r="AB368" s="675">
        <f t="shared" si="1787"/>
        <v>729.99539534883718</v>
      </c>
      <c r="AC368" s="675">
        <f t="shared" ref="AC368:AC372" si="1807">D368+E368+F368+H368+I368+J368+M368</f>
        <v>729.99539534883718</v>
      </c>
      <c r="AD368" s="675">
        <f t="shared" si="1788"/>
        <v>729.99539534883718</v>
      </c>
      <c r="AE368" s="675">
        <f t="shared" si="1789"/>
        <v>729.99539534883718</v>
      </c>
      <c r="AF368" s="675">
        <f t="shared" si="1790"/>
        <v>729.99539534883718</v>
      </c>
      <c r="AG368" s="675">
        <f t="shared" ref="AG368:AG372" si="1808">D368+E368+F368+H368+I368+J368+M368+N368+O368+Q368+R368</f>
        <v>729.99539534883718</v>
      </c>
      <c r="AH368" s="645">
        <f t="shared" ref="AH368:AH372" si="1809">D368+E368+F368+H368+I368+J368+M368+N368+O368+Q368+R368+S368</f>
        <v>729.99539534883718</v>
      </c>
    </row>
    <row r="369" spans="1:34" ht="32.1" hidden="1" customHeight="1" outlineLevel="1" x14ac:dyDescent="0.35">
      <c r="A369" s="1014" t="str">
        <f t="shared" si="1791"/>
        <v>MALTA</v>
      </c>
      <c r="B369" s="988" t="str">
        <f t="shared" si="1792"/>
        <v>E'lan Beauty Ltd.</v>
      </c>
      <c r="C369" s="322" t="s">
        <v>38</v>
      </c>
      <c r="D369" s="336">
        <v>0</v>
      </c>
      <c r="E369" s="337">
        <v>0</v>
      </c>
      <c r="F369" s="338">
        <v>0</v>
      </c>
      <c r="G369" s="339">
        <f t="shared" si="1794"/>
        <v>0</v>
      </c>
      <c r="H369" s="340">
        <v>0</v>
      </c>
      <c r="I369" s="337">
        <v>0</v>
      </c>
      <c r="J369" s="341">
        <v>0</v>
      </c>
      <c r="K369" s="342">
        <f t="shared" si="1796"/>
        <v>0</v>
      </c>
      <c r="L369" s="342">
        <f t="shared" si="1797"/>
        <v>0</v>
      </c>
      <c r="M369" s="340">
        <v>0</v>
      </c>
      <c r="N369" s="337">
        <v>0</v>
      </c>
      <c r="O369" s="341">
        <v>0</v>
      </c>
      <c r="P369" s="342">
        <f t="shared" si="1799"/>
        <v>0</v>
      </c>
      <c r="Q369" s="340">
        <v>0</v>
      </c>
      <c r="R369" s="337">
        <v>0</v>
      </c>
      <c r="S369" s="341">
        <v>0</v>
      </c>
      <c r="T369" s="342">
        <f t="shared" si="1801"/>
        <v>0</v>
      </c>
      <c r="U369" s="342">
        <f t="shared" si="1802"/>
        <v>0</v>
      </c>
      <c r="V369" s="646">
        <f t="shared" si="1803"/>
        <v>0</v>
      </c>
      <c r="W369" s="676">
        <f t="shared" si="1804"/>
        <v>0</v>
      </c>
      <c r="X369" s="676">
        <f t="shared" si="1805"/>
        <v>0</v>
      </c>
      <c r="Y369" s="676">
        <f t="shared" si="1785"/>
        <v>0</v>
      </c>
      <c r="Z369" s="676">
        <f t="shared" si="1806"/>
        <v>0</v>
      </c>
      <c r="AA369" s="676">
        <f t="shared" si="1786"/>
        <v>0</v>
      </c>
      <c r="AB369" s="676">
        <f t="shared" si="1787"/>
        <v>0</v>
      </c>
      <c r="AC369" s="676">
        <f t="shared" si="1807"/>
        <v>0</v>
      </c>
      <c r="AD369" s="676">
        <f t="shared" si="1788"/>
        <v>0</v>
      </c>
      <c r="AE369" s="676">
        <f t="shared" si="1789"/>
        <v>0</v>
      </c>
      <c r="AF369" s="676">
        <f t="shared" si="1790"/>
        <v>0</v>
      </c>
      <c r="AG369" s="676">
        <f t="shared" si="1808"/>
        <v>0</v>
      </c>
      <c r="AH369" s="646">
        <f t="shared" si="1809"/>
        <v>0</v>
      </c>
    </row>
    <row r="370" spans="1:34" ht="32.1" hidden="1" customHeight="1" outlineLevel="1" x14ac:dyDescent="0.35">
      <c r="A370" s="1014" t="str">
        <f t="shared" si="1791"/>
        <v>MALTA</v>
      </c>
      <c r="B370" s="988" t="str">
        <f t="shared" si="1792"/>
        <v>E'lan Beauty Ltd.</v>
      </c>
      <c r="C370" s="268" t="s">
        <v>39</v>
      </c>
      <c r="D370" s="331">
        <f>D369/$B$2</f>
        <v>0</v>
      </c>
      <c r="E370" s="332">
        <f t="shared" ref="E370:F370" si="1810">E369/$B$2</f>
        <v>0</v>
      </c>
      <c r="F370" s="333">
        <f t="shared" si="1810"/>
        <v>0</v>
      </c>
      <c r="G370" s="333">
        <f t="shared" si="1794"/>
        <v>0</v>
      </c>
      <c r="H370" s="332">
        <f>H369/$B$2</f>
        <v>0</v>
      </c>
      <c r="I370" s="332">
        <f t="shared" ref="I370:J370" si="1811">I369/$B$2</f>
        <v>0</v>
      </c>
      <c r="J370" s="334">
        <f t="shared" si="1811"/>
        <v>0</v>
      </c>
      <c r="K370" s="335">
        <f t="shared" si="1796"/>
        <v>0</v>
      </c>
      <c r="L370" s="335">
        <f t="shared" si="1797"/>
        <v>0</v>
      </c>
      <c r="M370" s="332">
        <f>M369/$B$2</f>
        <v>0</v>
      </c>
      <c r="N370" s="332">
        <f t="shared" ref="N370:O370" si="1812">N369/$B$2</f>
        <v>0</v>
      </c>
      <c r="O370" s="334">
        <f t="shared" si="1812"/>
        <v>0</v>
      </c>
      <c r="P370" s="335">
        <f t="shared" si="1799"/>
        <v>0</v>
      </c>
      <c r="Q370" s="332">
        <f>Q369/$B$2</f>
        <v>0</v>
      </c>
      <c r="R370" s="332">
        <f t="shared" ref="R370:S370" si="1813">R369/$B$2</f>
        <v>0</v>
      </c>
      <c r="S370" s="334">
        <f t="shared" si="1813"/>
        <v>0</v>
      </c>
      <c r="T370" s="335">
        <f t="shared" si="1801"/>
        <v>0</v>
      </c>
      <c r="U370" s="335">
        <f t="shared" si="1802"/>
        <v>0</v>
      </c>
      <c r="V370" s="647">
        <f t="shared" si="1803"/>
        <v>0</v>
      </c>
      <c r="W370" s="677">
        <f t="shared" si="1804"/>
        <v>0</v>
      </c>
      <c r="X370" s="677">
        <f t="shared" si="1805"/>
        <v>0</v>
      </c>
      <c r="Y370" s="677">
        <f t="shared" si="1785"/>
        <v>0</v>
      </c>
      <c r="Z370" s="677">
        <f t="shared" si="1806"/>
        <v>0</v>
      </c>
      <c r="AA370" s="677">
        <f t="shared" si="1786"/>
        <v>0</v>
      </c>
      <c r="AB370" s="677">
        <f t="shared" si="1787"/>
        <v>0</v>
      </c>
      <c r="AC370" s="677">
        <f t="shared" si="1807"/>
        <v>0</v>
      </c>
      <c r="AD370" s="677">
        <f t="shared" si="1788"/>
        <v>0</v>
      </c>
      <c r="AE370" s="677">
        <f t="shared" si="1789"/>
        <v>0</v>
      </c>
      <c r="AF370" s="677">
        <f t="shared" si="1790"/>
        <v>0</v>
      </c>
      <c r="AG370" s="677">
        <f t="shared" si="1808"/>
        <v>0</v>
      </c>
      <c r="AH370" s="647">
        <f t="shared" si="1809"/>
        <v>0</v>
      </c>
    </row>
    <row r="371" spans="1:34" ht="32.1" hidden="1" customHeight="1" outlineLevel="1" x14ac:dyDescent="0.35">
      <c r="A371" s="1014" t="str">
        <f t="shared" si="1791"/>
        <v>MALTA</v>
      </c>
      <c r="B371" s="988" t="str">
        <f t="shared" si="1792"/>
        <v>E'lan Beauty Ltd.</v>
      </c>
      <c r="C371" s="323" t="s">
        <v>40</v>
      </c>
      <c r="D371" s="357">
        <f>'JANUARY ''25 PLN'!I47</f>
        <v>0</v>
      </c>
      <c r="E371" s="358">
        <f>'FEBRUARY ''25 PLN'!P48</f>
        <v>0</v>
      </c>
      <c r="F371" s="359">
        <f>'MARCH ''25 PLN'!Q48</f>
        <v>0</v>
      </c>
      <c r="G371" s="360">
        <f t="shared" si="1794"/>
        <v>0</v>
      </c>
      <c r="H371" s="361">
        <f>'APRIL ''25 PLN'!P48</f>
        <v>0</v>
      </c>
      <c r="I371" s="358">
        <f>'MAY ''25 PLN'!P48</f>
        <v>0</v>
      </c>
      <c r="J371" s="362">
        <f>'JUNE ''25 PLN'!Q48</f>
        <v>0</v>
      </c>
      <c r="K371" s="363">
        <f t="shared" si="1796"/>
        <v>0</v>
      </c>
      <c r="L371" s="363">
        <f t="shared" si="1797"/>
        <v>0</v>
      </c>
      <c r="M371" s="361">
        <f>'JULY ''25 PLN'!P47</f>
        <v>0</v>
      </c>
      <c r="N371" s="358">
        <f>'AUGUST ''25 PLN'!P47</f>
        <v>0</v>
      </c>
      <c r="O371" s="362">
        <f>'SEPTEMBER ''25 PLN'!P47</f>
        <v>0</v>
      </c>
      <c r="P371" s="363">
        <f t="shared" si="1799"/>
        <v>0</v>
      </c>
      <c r="Q371" s="361">
        <f>'OCTOBER ''25 PLN'!P47</f>
        <v>0</v>
      </c>
      <c r="R371" s="358">
        <f>'NOVEMBER ''25 PLN'!P47</f>
        <v>0</v>
      </c>
      <c r="S371" s="362">
        <f>'DECEMBER ''25 PLN'!P47</f>
        <v>0</v>
      </c>
      <c r="T371" s="363">
        <f t="shared" si="1801"/>
        <v>0</v>
      </c>
      <c r="U371" s="363">
        <f t="shared" si="1802"/>
        <v>0</v>
      </c>
      <c r="V371" s="648">
        <f t="shared" si="1803"/>
        <v>0</v>
      </c>
      <c r="W371" s="678">
        <f t="shared" si="1804"/>
        <v>0</v>
      </c>
      <c r="X371" s="678">
        <f t="shared" si="1805"/>
        <v>0</v>
      </c>
      <c r="Y371" s="678">
        <f t="shared" si="1785"/>
        <v>0</v>
      </c>
      <c r="Z371" s="678">
        <f t="shared" si="1806"/>
        <v>0</v>
      </c>
      <c r="AA371" s="678">
        <f t="shared" si="1786"/>
        <v>0</v>
      </c>
      <c r="AB371" s="678">
        <f t="shared" si="1787"/>
        <v>0</v>
      </c>
      <c r="AC371" s="678">
        <f t="shared" si="1807"/>
        <v>0</v>
      </c>
      <c r="AD371" s="678">
        <f t="shared" si="1788"/>
        <v>0</v>
      </c>
      <c r="AE371" s="678">
        <f t="shared" si="1789"/>
        <v>0</v>
      </c>
      <c r="AF371" s="678">
        <f t="shared" si="1790"/>
        <v>0</v>
      </c>
      <c r="AG371" s="678">
        <f t="shared" si="1808"/>
        <v>0</v>
      </c>
      <c r="AH371" s="648">
        <f t="shared" si="1809"/>
        <v>0</v>
      </c>
    </row>
    <row r="372" spans="1:34" ht="32.1" hidden="1" customHeight="1" outlineLevel="1" x14ac:dyDescent="0.35">
      <c r="A372" s="1014" t="str">
        <f t="shared" si="1791"/>
        <v>MALTA</v>
      </c>
      <c r="B372" s="988" t="str">
        <f t="shared" si="1792"/>
        <v>E'lan Beauty Ltd.</v>
      </c>
      <c r="C372" s="268" t="s">
        <v>41</v>
      </c>
      <c r="D372" s="331">
        <f>D371/$B$2</f>
        <v>0</v>
      </c>
      <c r="E372" s="817">
        <f t="shared" ref="E372:F372" si="1814">E371/$B$2</f>
        <v>0</v>
      </c>
      <c r="F372" s="818">
        <f t="shared" si="1814"/>
        <v>0</v>
      </c>
      <c r="G372" s="333">
        <f t="shared" si="1794"/>
        <v>0</v>
      </c>
      <c r="H372" s="332">
        <f>H371/$B$2</f>
        <v>0</v>
      </c>
      <c r="I372" s="817">
        <f t="shared" ref="I372:J372" si="1815">I371/$B$2</f>
        <v>0</v>
      </c>
      <c r="J372" s="817">
        <f t="shared" si="1815"/>
        <v>0</v>
      </c>
      <c r="K372" s="335">
        <f t="shared" si="1796"/>
        <v>0</v>
      </c>
      <c r="L372" s="335">
        <f t="shared" si="1797"/>
        <v>0</v>
      </c>
      <c r="M372" s="817">
        <f>M371/$B$2</f>
        <v>0</v>
      </c>
      <c r="N372" s="817">
        <f t="shared" ref="N372:O372" si="1816">N371/$B$2</f>
        <v>0</v>
      </c>
      <c r="O372" s="817">
        <f t="shared" si="1816"/>
        <v>0</v>
      </c>
      <c r="P372" s="335">
        <f t="shared" si="1799"/>
        <v>0</v>
      </c>
      <c r="Q372" s="817">
        <f>Q371/$B$2</f>
        <v>0</v>
      </c>
      <c r="R372" s="817">
        <f t="shared" ref="R372:S372" si="1817">R371/$B$2</f>
        <v>0</v>
      </c>
      <c r="S372" s="817">
        <f t="shared" si="1817"/>
        <v>0</v>
      </c>
      <c r="T372" s="335">
        <f>S372+R372+Q372</f>
        <v>0</v>
      </c>
      <c r="U372" s="335">
        <f t="shared" si="1802"/>
        <v>0</v>
      </c>
      <c r="V372" s="822">
        <f t="shared" si="1803"/>
        <v>0</v>
      </c>
      <c r="W372" s="823">
        <f t="shared" si="1804"/>
        <v>0</v>
      </c>
      <c r="X372" s="823">
        <f t="shared" si="1805"/>
        <v>0</v>
      </c>
      <c r="Y372" s="823">
        <f t="shared" si="1785"/>
        <v>0</v>
      </c>
      <c r="Z372" s="823">
        <f t="shared" si="1806"/>
        <v>0</v>
      </c>
      <c r="AA372" s="823">
        <f t="shared" si="1786"/>
        <v>0</v>
      </c>
      <c r="AB372" s="823">
        <f t="shared" si="1787"/>
        <v>0</v>
      </c>
      <c r="AC372" s="823">
        <f t="shared" si="1807"/>
        <v>0</v>
      </c>
      <c r="AD372" s="823">
        <f t="shared" si="1788"/>
        <v>0</v>
      </c>
      <c r="AE372" s="823">
        <f t="shared" si="1789"/>
        <v>0</v>
      </c>
      <c r="AF372" s="823">
        <f t="shared" si="1790"/>
        <v>0</v>
      </c>
      <c r="AG372" s="823">
        <f t="shared" si="1808"/>
        <v>0</v>
      </c>
      <c r="AH372" s="822">
        <f t="shared" si="1809"/>
        <v>0</v>
      </c>
    </row>
    <row r="373" spans="1:34" ht="32.1" hidden="1" customHeight="1" outlineLevel="1" x14ac:dyDescent="0.35">
      <c r="A373" s="1014" t="str">
        <f t="shared" si="1791"/>
        <v>MALTA</v>
      </c>
      <c r="B373" s="988" t="str">
        <f t="shared" si="1792"/>
        <v>E'lan Beauty Ltd.</v>
      </c>
      <c r="C373" s="321" t="s">
        <v>42</v>
      </c>
      <c r="D373" s="581">
        <f>D371-D369</f>
        <v>0</v>
      </c>
      <c r="E373" s="582">
        <f t="shared" ref="E373:G373" si="1818">E371-E369</f>
        <v>0</v>
      </c>
      <c r="F373" s="583">
        <f t="shared" si="1818"/>
        <v>0</v>
      </c>
      <c r="G373" s="584">
        <f t="shared" si="1818"/>
        <v>0</v>
      </c>
      <c r="H373" s="585">
        <f>H371-H369</f>
        <v>0</v>
      </c>
      <c r="I373" s="582">
        <f t="shared" ref="I373:V373" si="1819">I371-I369</f>
        <v>0</v>
      </c>
      <c r="J373" s="586">
        <f t="shared" si="1819"/>
        <v>0</v>
      </c>
      <c r="K373" s="587">
        <f t="shared" si="1819"/>
        <v>0</v>
      </c>
      <c r="L373" s="587">
        <f t="shared" si="1819"/>
        <v>0</v>
      </c>
      <c r="M373" s="585">
        <f t="shared" si="1819"/>
        <v>0</v>
      </c>
      <c r="N373" s="582">
        <f t="shared" si="1819"/>
        <v>0</v>
      </c>
      <c r="O373" s="586">
        <f t="shared" si="1819"/>
        <v>0</v>
      </c>
      <c r="P373" s="587">
        <f t="shared" si="1819"/>
        <v>0</v>
      </c>
      <c r="Q373" s="585">
        <f t="shared" si="1819"/>
        <v>0</v>
      </c>
      <c r="R373" s="582">
        <f t="shared" si="1819"/>
        <v>0</v>
      </c>
      <c r="S373" s="586">
        <f t="shared" si="1819"/>
        <v>0</v>
      </c>
      <c r="T373" s="587">
        <f t="shared" si="1819"/>
        <v>0</v>
      </c>
      <c r="U373" s="587">
        <f t="shared" si="1819"/>
        <v>0</v>
      </c>
      <c r="V373" s="661">
        <f t="shared" si="1819"/>
        <v>0</v>
      </c>
      <c r="W373" s="679">
        <f t="shared" ref="W373:AH373" si="1820">W371-W369</f>
        <v>0</v>
      </c>
      <c r="X373" s="679">
        <f t="shared" si="1820"/>
        <v>0</v>
      </c>
      <c r="Y373" s="679">
        <f t="shared" si="1820"/>
        <v>0</v>
      </c>
      <c r="Z373" s="679">
        <f t="shared" si="1820"/>
        <v>0</v>
      </c>
      <c r="AA373" s="679">
        <f t="shared" si="1820"/>
        <v>0</v>
      </c>
      <c r="AB373" s="679">
        <f t="shared" si="1820"/>
        <v>0</v>
      </c>
      <c r="AC373" s="679">
        <f t="shared" si="1820"/>
        <v>0</v>
      </c>
      <c r="AD373" s="679">
        <f t="shared" si="1820"/>
        <v>0</v>
      </c>
      <c r="AE373" s="679">
        <f t="shared" si="1820"/>
        <v>0</v>
      </c>
      <c r="AF373" s="679">
        <f t="shared" si="1820"/>
        <v>0</v>
      </c>
      <c r="AG373" s="679">
        <f t="shared" si="1820"/>
        <v>0</v>
      </c>
      <c r="AH373" s="649">
        <f t="shared" si="1820"/>
        <v>0</v>
      </c>
    </row>
    <row r="374" spans="1:34" ht="32.1" hidden="1" customHeight="1" outlineLevel="1" x14ac:dyDescent="0.35">
      <c r="A374" s="1014" t="str">
        <f t="shared" si="1791"/>
        <v>MALTA</v>
      </c>
      <c r="B374" s="988" t="str">
        <f t="shared" si="1792"/>
        <v>E'lan Beauty Ltd.</v>
      </c>
      <c r="C374" s="321" t="s">
        <v>43</v>
      </c>
      <c r="D374" s="588" t="e">
        <f>D371/D369-1</f>
        <v>#DIV/0!</v>
      </c>
      <c r="E374" s="589" t="e">
        <f t="shared" ref="E374:F374" si="1821">E371/E369-1</f>
        <v>#DIV/0!</v>
      </c>
      <c r="F374" s="590" t="e">
        <f t="shared" si="1821"/>
        <v>#DIV/0!</v>
      </c>
      <c r="G374" s="591" t="e">
        <f>G371/G369-1</f>
        <v>#DIV/0!</v>
      </c>
      <c r="H374" s="592" t="e">
        <f>H371/H369-1</f>
        <v>#DIV/0!</v>
      </c>
      <c r="I374" s="589" t="e">
        <f t="shared" ref="I374:V374" si="1822">I371/I369-1</f>
        <v>#DIV/0!</v>
      </c>
      <c r="J374" s="593" t="e">
        <f t="shared" si="1822"/>
        <v>#DIV/0!</v>
      </c>
      <c r="K374" s="594" t="e">
        <f t="shared" si="1822"/>
        <v>#DIV/0!</v>
      </c>
      <c r="L374" s="594" t="e">
        <f t="shared" si="1822"/>
        <v>#DIV/0!</v>
      </c>
      <c r="M374" s="592" t="e">
        <f t="shared" si="1822"/>
        <v>#DIV/0!</v>
      </c>
      <c r="N374" s="589" t="e">
        <f t="shared" si="1822"/>
        <v>#DIV/0!</v>
      </c>
      <c r="O374" s="593" t="e">
        <f t="shared" si="1822"/>
        <v>#DIV/0!</v>
      </c>
      <c r="P374" s="594" t="e">
        <f t="shared" si="1822"/>
        <v>#DIV/0!</v>
      </c>
      <c r="Q374" s="592" t="e">
        <f t="shared" si="1822"/>
        <v>#DIV/0!</v>
      </c>
      <c r="R374" s="589" t="e">
        <f t="shared" si="1822"/>
        <v>#DIV/0!</v>
      </c>
      <c r="S374" s="593" t="e">
        <f t="shared" si="1822"/>
        <v>#DIV/0!</v>
      </c>
      <c r="T374" s="594" t="e">
        <f t="shared" si="1822"/>
        <v>#DIV/0!</v>
      </c>
      <c r="U374" s="594" t="e">
        <f t="shared" si="1822"/>
        <v>#DIV/0!</v>
      </c>
      <c r="V374" s="655" t="e">
        <f t="shared" si="1822"/>
        <v>#DIV/0!</v>
      </c>
      <c r="W374" s="680" t="e">
        <f t="shared" ref="W374:AH374" si="1823">W371/W369-1</f>
        <v>#DIV/0!</v>
      </c>
      <c r="X374" s="680" t="e">
        <f t="shared" si="1823"/>
        <v>#DIV/0!</v>
      </c>
      <c r="Y374" s="680" t="e">
        <f t="shared" si="1823"/>
        <v>#DIV/0!</v>
      </c>
      <c r="Z374" s="680" t="e">
        <f t="shared" si="1823"/>
        <v>#DIV/0!</v>
      </c>
      <c r="AA374" s="680" t="e">
        <f t="shared" si="1823"/>
        <v>#DIV/0!</v>
      </c>
      <c r="AB374" s="680" t="e">
        <f t="shared" si="1823"/>
        <v>#DIV/0!</v>
      </c>
      <c r="AC374" s="680" t="e">
        <f t="shared" si="1823"/>
        <v>#DIV/0!</v>
      </c>
      <c r="AD374" s="680" t="e">
        <f t="shared" si="1823"/>
        <v>#DIV/0!</v>
      </c>
      <c r="AE374" s="680" t="e">
        <f t="shared" si="1823"/>
        <v>#DIV/0!</v>
      </c>
      <c r="AF374" s="680" t="e">
        <f t="shared" si="1823"/>
        <v>#DIV/0!</v>
      </c>
      <c r="AG374" s="680" t="e">
        <f t="shared" si="1823"/>
        <v>#DIV/0!</v>
      </c>
      <c r="AH374" s="650" t="e">
        <f t="shared" si="1823"/>
        <v>#DIV/0!</v>
      </c>
    </row>
    <row r="375" spans="1:34" ht="32.1" hidden="1" customHeight="1" outlineLevel="1" thickBot="1" x14ac:dyDescent="0.35">
      <c r="A375" s="1015" t="str">
        <f t="shared" si="1791"/>
        <v>MALTA</v>
      </c>
      <c r="B375" s="989" t="str">
        <f t="shared" si="1792"/>
        <v>E'lan Beauty Ltd.</v>
      </c>
      <c r="C375" s="261" t="s">
        <v>44</v>
      </c>
      <c r="D375" s="65" t="e">
        <f>D371/D367-1</f>
        <v>#DIV/0!</v>
      </c>
      <c r="E375" s="66" t="e">
        <f t="shared" ref="E375:G375" si="1824">E371/E367-1</f>
        <v>#DIV/0!</v>
      </c>
      <c r="F375" s="67">
        <f t="shared" si="1824"/>
        <v>-1</v>
      </c>
      <c r="G375" s="67">
        <f t="shared" si="1824"/>
        <v>-1</v>
      </c>
      <c r="H375" s="66" t="e">
        <f>H371/H367-1</f>
        <v>#DIV/0!</v>
      </c>
      <c r="I375" s="66" t="e">
        <f t="shared" ref="I375:V375" si="1825">I371/I367-1</f>
        <v>#DIV/0!</v>
      </c>
      <c r="J375" s="68" t="e">
        <f t="shared" si="1825"/>
        <v>#DIV/0!</v>
      </c>
      <c r="K375" s="64" t="e">
        <f t="shared" si="1825"/>
        <v>#DIV/0!</v>
      </c>
      <c r="L375" s="64">
        <f t="shared" si="1825"/>
        <v>-1</v>
      </c>
      <c r="M375" s="66" t="e">
        <f t="shared" si="1825"/>
        <v>#DIV/0!</v>
      </c>
      <c r="N375" s="66" t="e">
        <f t="shared" si="1825"/>
        <v>#DIV/0!</v>
      </c>
      <c r="O375" s="68" t="e">
        <f t="shared" si="1825"/>
        <v>#DIV/0!</v>
      </c>
      <c r="P375" s="64" t="e">
        <f t="shared" si="1825"/>
        <v>#DIV/0!</v>
      </c>
      <c r="Q375" s="66" t="e">
        <f t="shared" si="1825"/>
        <v>#DIV/0!</v>
      </c>
      <c r="R375" s="66" t="e">
        <f t="shared" si="1825"/>
        <v>#DIV/0!</v>
      </c>
      <c r="S375" s="68" t="e">
        <f t="shared" si="1825"/>
        <v>#DIV/0!</v>
      </c>
      <c r="T375" s="64" t="e">
        <f t="shared" si="1825"/>
        <v>#DIV/0!</v>
      </c>
      <c r="U375" s="83" t="e">
        <f t="shared" si="1825"/>
        <v>#DIV/0!</v>
      </c>
      <c r="V375" s="651">
        <f t="shared" si="1825"/>
        <v>-1</v>
      </c>
      <c r="W375" s="69" t="e">
        <f t="shared" ref="W375:AH375" si="1826">W371/W367-1</f>
        <v>#DIV/0!</v>
      </c>
      <c r="X375" s="69" t="e">
        <f t="shared" si="1826"/>
        <v>#DIV/0!</v>
      </c>
      <c r="Y375" s="69">
        <f t="shared" si="1826"/>
        <v>-1</v>
      </c>
      <c r="Z375" s="69">
        <f t="shared" si="1826"/>
        <v>-1</v>
      </c>
      <c r="AA375" s="69">
        <f t="shared" si="1826"/>
        <v>-1</v>
      </c>
      <c r="AB375" s="69">
        <f t="shared" si="1826"/>
        <v>-1</v>
      </c>
      <c r="AC375" s="69">
        <f t="shared" si="1826"/>
        <v>-1</v>
      </c>
      <c r="AD375" s="69">
        <f t="shared" si="1826"/>
        <v>-1</v>
      </c>
      <c r="AE375" s="69">
        <f t="shared" si="1826"/>
        <v>-1</v>
      </c>
      <c r="AF375" s="69">
        <f t="shared" si="1826"/>
        <v>-1</v>
      </c>
      <c r="AG375" s="69">
        <f t="shared" si="1826"/>
        <v>-1</v>
      </c>
      <c r="AH375" s="651">
        <f t="shared" si="1826"/>
        <v>-1</v>
      </c>
    </row>
    <row r="376" spans="1:34" ht="32.1" customHeight="1" outlineLevel="1" x14ac:dyDescent="0.3">
      <c r="A376" s="1009" t="s">
        <v>52</v>
      </c>
      <c r="B376" s="1028" t="s">
        <v>97</v>
      </c>
      <c r="C376" s="259" t="s">
        <v>36</v>
      </c>
      <c r="D376" s="477">
        <v>27604.279200000001</v>
      </c>
      <c r="E376" s="478">
        <v>13617.89</v>
      </c>
      <c r="F376" s="479">
        <v>13235.5905</v>
      </c>
      <c r="G376" s="480">
        <f>F376+E376+D376</f>
        <v>54457.759699999995</v>
      </c>
      <c r="H376" s="481">
        <v>13477.8701</v>
      </c>
      <c r="I376" s="478">
        <v>15658.620199999999</v>
      </c>
      <c r="J376" s="482">
        <v>12910.6994</v>
      </c>
      <c r="K376" s="483">
        <f>J376+I376+H376</f>
        <v>42047.189700000003</v>
      </c>
      <c r="L376" s="483">
        <f>K376+G376</f>
        <v>96504.949399999998</v>
      </c>
      <c r="M376" s="481">
        <v>11878.7695</v>
      </c>
      <c r="N376" s="478">
        <v>15231.320400000001</v>
      </c>
      <c r="O376" s="482">
        <v>12417.3797</v>
      </c>
      <c r="P376" s="483">
        <f>O376+N376+M376</f>
        <v>39527.469600000004</v>
      </c>
      <c r="Q376" s="481">
        <v>31293.6993</v>
      </c>
      <c r="R376" s="478">
        <v>9341.6993999999995</v>
      </c>
      <c r="S376" s="482">
        <v>27232.399399999998</v>
      </c>
      <c r="T376" s="483">
        <f>S376+R376+Q376</f>
        <v>67867.7981</v>
      </c>
      <c r="U376" s="484">
        <f>T376+P376</f>
        <v>107395.2677</v>
      </c>
      <c r="V376" s="656">
        <f>U376+L376</f>
        <v>203900.21710000001</v>
      </c>
      <c r="W376" s="403">
        <f>D376</f>
        <v>27604.279200000001</v>
      </c>
      <c r="X376" s="403">
        <f>D376+E376</f>
        <v>41222.169200000004</v>
      </c>
      <c r="Y376" s="403">
        <f t="shared" ref="Y376:Y381" si="1827">D376+E376+F376</f>
        <v>54457.759700000002</v>
      </c>
      <c r="Z376" s="403">
        <f>D376+E376+F376+H376</f>
        <v>67935.629799999995</v>
      </c>
      <c r="AA376" s="403">
        <f t="shared" ref="AA376:AA381" si="1828">D376+E376+F376+H376+I376</f>
        <v>83594.25</v>
      </c>
      <c r="AB376" s="403">
        <f t="shared" ref="AB376:AB381" si="1829">D376+E376+F376+H376+I376+J376</f>
        <v>96504.949399999998</v>
      </c>
      <c r="AC376" s="403">
        <f>D376+E376+F376+H376+I376+J376+M376</f>
        <v>108383.71889999999</v>
      </c>
      <c r="AD376" s="403">
        <f t="shared" ref="AD376:AD381" si="1830">D376+E376+F376+H376+I376+J376+M376+N376</f>
        <v>123615.03929999999</v>
      </c>
      <c r="AE376" s="403">
        <f t="shared" ref="AE376:AE381" si="1831">D376+E376+F376+H376+I376+J376+M376+N376+O376</f>
        <v>136032.41899999999</v>
      </c>
      <c r="AF376" s="403">
        <f t="shared" ref="AF376:AF381" si="1832">D376+E376+F376+H376+I376+J376+M376+N376+O376+Q376</f>
        <v>167326.1183</v>
      </c>
      <c r="AG376" s="403">
        <f>D376+E376+F376+H376+I376+J376+M376+N376+O376+Q376+R376</f>
        <v>176667.81770000001</v>
      </c>
      <c r="AH376" s="1031">
        <f>D376+E376+F376+H376+I376+J376+M376+N376+O376+Q376+R376+S376</f>
        <v>203900.21710000001</v>
      </c>
    </row>
    <row r="377" spans="1:34" ht="32.1" customHeight="1" outlineLevel="1" x14ac:dyDescent="0.3">
      <c r="A377" s="1010" t="str">
        <f t="shared" ref="A377:A384" si="1833">A376</f>
        <v>GERMANY</v>
      </c>
      <c r="B377" s="1029" t="str">
        <f t="shared" ref="B377:B384" si="1834">B376</f>
        <v>DOUBLE BEAUTY BRAND</v>
      </c>
      <c r="C377" s="275" t="s">
        <v>37</v>
      </c>
      <c r="D377" s="324">
        <f>D376/$B$2</f>
        <v>6419.5998139534886</v>
      </c>
      <c r="E377" s="325">
        <f t="shared" ref="E377:F377" si="1835">E376/$B$2</f>
        <v>3166.9511627906977</v>
      </c>
      <c r="F377" s="326">
        <f t="shared" si="1835"/>
        <v>3078.0443023255816</v>
      </c>
      <c r="G377" s="333">
        <f t="shared" ref="G377:G381" si="1836">F377+E377+D377</f>
        <v>12664.595279069767</v>
      </c>
      <c r="H377" s="327">
        <f>H376/$B$2</f>
        <v>3134.3883953488375</v>
      </c>
      <c r="I377" s="325">
        <f t="shared" ref="I377:J377" si="1837">I376/$B$2</f>
        <v>3641.5395813953487</v>
      </c>
      <c r="J377" s="328">
        <f t="shared" si="1837"/>
        <v>3002.4882325581398</v>
      </c>
      <c r="K377" s="329">
        <f t="shared" ref="K377:K381" si="1838">J377+I377+H377</f>
        <v>9778.416209302326</v>
      </c>
      <c r="L377" s="329">
        <f t="shared" ref="L377:L381" si="1839">K377+G377</f>
        <v>22443.011488372093</v>
      </c>
      <c r="M377" s="327">
        <f>M376/$B$2</f>
        <v>2762.5045348837211</v>
      </c>
      <c r="N377" s="325">
        <f t="shared" ref="N377:O377" si="1840">N376/$B$2</f>
        <v>3542.1675348837211</v>
      </c>
      <c r="O377" s="328">
        <f t="shared" si="1840"/>
        <v>2887.7627209302327</v>
      </c>
      <c r="P377" s="329">
        <f t="shared" ref="P377:P381" si="1841">O377+N377+M377</f>
        <v>9192.4347906976745</v>
      </c>
      <c r="Q377" s="327">
        <f>Q376/$B$2</f>
        <v>7277.6044883720933</v>
      </c>
      <c r="R377" s="325">
        <f t="shared" ref="R377:S377" si="1842">R376/$B$2</f>
        <v>2172.4882325581393</v>
      </c>
      <c r="S377" s="328">
        <f t="shared" si="1842"/>
        <v>6333.1161395348836</v>
      </c>
      <c r="T377" s="329">
        <f t="shared" ref="T377:T380" si="1843">S377+R377+Q377</f>
        <v>15783.208860465116</v>
      </c>
      <c r="U377" s="329">
        <f t="shared" ref="U377:U381" si="1844">T377+P377</f>
        <v>24975.643651162791</v>
      </c>
      <c r="V377" s="645">
        <f t="shared" ref="V377:V381" si="1845">U377+L377</f>
        <v>47418.65513953488</v>
      </c>
      <c r="W377" s="675">
        <f t="shared" ref="W377:W381" si="1846">D377</f>
        <v>6419.5998139534886</v>
      </c>
      <c r="X377" s="675">
        <f t="shared" ref="X377:X381" si="1847">D377+E377</f>
        <v>9586.5509767441872</v>
      </c>
      <c r="Y377" s="675">
        <f t="shared" si="1827"/>
        <v>12664.595279069768</v>
      </c>
      <c r="Z377" s="675">
        <f t="shared" ref="Z377:Z381" si="1848">D377+E377+F377+H377</f>
        <v>15798.983674418607</v>
      </c>
      <c r="AA377" s="675">
        <f t="shared" si="1828"/>
        <v>19440.523255813954</v>
      </c>
      <c r="AB377" s="675">
        <f t="shared" si="1829"/>
        <v>22443.011488372093</v>
      </c>
      <c r="AC377" s="675">
        <f t="shared" ref="AC377:AC381" si="1849">D377+E377+F377+H377+I377+J377+M377</f>
        <v>25205.516023255812</v>
      </c>
      <c r="AD377" s="675">
        <f t="shared" si="1830"/>
        <v>28747.683558139532</v>
      </c>
      <c r="AE377" s="675">
        <f t="shared" si="1831"/>
        <v>31635.446279069765</v>
      </c>
      <c r="AF377" s="675">
        <f t="shared" si="1832"/>
        <v>38913.050767441862</v>
      </c>
      <c r="AG377" s="675">
        <f t="shared" ref="AG377:AG381" si="1850">D377+E377+F377+H377+I377+J377+M377+N377+O377+Q377+R377</f>
        <v>41085.539000000004</v>
      </c>
      <c r="AH377" s="645">
        <f t="shared" ref="AH377:AH381" si="1851">D377+E377+F377+H377+I377+J377+M377+N377+O377+Q377+R377+S377</f>
        <v>47418.655139534887</v>
      </c>
    </row>
    <row r="378" spans="1:34" ht="32.1" customHeight="1" outlineLevel="1" x14ac:dyDescent="0.3">
      <c r="A378" s="1010" t="str">
        <f t="shared" si="1833"/>
        <v>GERMANY</v>
      </c>
      <c r="B378" s="1029" t="str">
        <f t="shared" si="1834"/>
        <v>DOUBLE BEAUTY BRAND</v>
      </c>
      <c r="C378" s="322" t="s">
        <v>38</v>
      </c>
      <c r="D378" s="336">
        <v>28200</v>
      </c>
      <c r="E378" s="337">
        <v>18000</v>
      </c>
      <c r="F378" s="338">
        <v>18000</v>
      </c>
      <c r="G378" s="339">
        <f t="shared" si="1836"/>
        <v>64200</v>
      </c>
      <c r="H378" s="340">
        <v>18000</v>
      </c>
      <c r="I378" s="337">
        <v>19000</v>
      </c>
      <c r="J378" s="341">
        <v>17500</v>
      </c>
      <c r="K378" s="342">
        <f t="shared" si="1838"/>
        <v>54500</v>
      </c>
      <c r="L378" s="342">
        <f t="shared" si="1839"/>
        <v>118700</v>
      </c>
      <c r="M378" s="340">
        <v>14000</v>
      </c>
      <c r="N378" s="337">
        <v>20000</v>
      </c>
      <c r="O378" s="341">
        <v>16500</v>
      </c>
      <c r="P378" s="342">
        <f t="shared" si="1841"/>
        <v>50500</v>
      </c>
      <c r="Q378" s="340">
        <v>40000</v>
      </c>
      <c r="R378" s="337">
        <v>13000</v>
      </c>
      <c r="S378" s="341">
        <v>35000</v>
      </c>
      <c r="T378" s="342">
        <f t="shared" si="1843"/>
        <v>88000</v>
      </c>
      <c r="U378" s="342">
        <f t="shared" si="1844"/>
        <v>138500</v>
      </c>
      <c r="V378" s="646">
        <f t="shared" si="1845"/>
        <v>257200</v>
      </c>
      <c r="W378" s="676">
        <f t="shared" si="1846"/>
        <v>28200</v>
      </c>
      <c r="X378" s="676">
        <f t="shared" si="1847"/>
        <v>46200</v>
      </c>
      <c r="Y378" s="676">
        <f t="shared" si="1827"/>
        <v>64200</v>
      </c>
      <c r="Z378" s="676">
        <f t="shared" si="1848"/>
        <v>82200</v>
      </c>
      <c r="AA378" s="676">
        <f t="shared" si="1828"/>
        <v>101200</v>
      </c>
      <c r="AB378" s="676">
        <f t="shared" si="1829"/>
        <v>118700</v>
      </c>
      <c r="AC378" s="676">
        <f t="shared" si="1849"/>
        <v>132700</v>
      </c>
      <c r="AD378" s="676">
        <f t="shared" si="1830"/>
        <v>152700</v>
      </c>
      <c r="AE378" s="676">
        <f t="shared" si="1831"/>
        <v>169200</v>
      </c>
      <c r="AF378" s="676">
        <f t="shared" si="1832"/>
        <v>209200</v>
      </c>
      <c r="AG378" s="676">
        <f t="shared" si="1850"/>
        <v>222200</v>
      </c>
      <c r="AH378" s="646">
        <f t="shared" si="1851"/>
        <v>257200</v>
      </c>
    </row>
    <row r="379" spans="1:34" ht="32.1" customHeight="1" outlineLevel="1" x14ac:dyDescent="0.3">
      <c r="A379" s="1010" t="str">
        <f t="shared" si="1833"/>
        <v>GERMANY</v>
      </c>
      <c r="B379" s="1029" t="str">
        <f t="shared" si="1834"/>
        <v>DOUBLE BEAUTY BRAND</v>
      </c>
      <c r="C379" s="268" t="s">
        <v>39</v>
      </c>
      <c r="D379" s="331">
        <f>D378/$B$2</f>
        <v>6558.1395348837214</v>
      </c>
      <c r="E379" s="332">
        <f t="shared" ref="E379:F379" si="1852">E378/$B$2</f>
        <v>4186.0465116279074</v>
      </c>
      <c r="F379" s="333">
        <f t="shared" si="1852"/>
        <v>4186.0465116279074</v>
      </c>
      <c r="G379" s="333">
        <f t="shared" si="1836"/>
        <v>14930.232558139536</v>
      </c>
      <c r="H379" s="332">
        <f>H378/$B$2</f>
        <v>4186.0465116279074</v>
      </c>
      <c r="I379" s="332">
        <f t="shared" ref="I379:J379" si="1853">I378/$B$2</f>
        <v>4418.604651162791</v>
      </c>
      <c r="J379" s="334">
        <f t="shared" si="1853"/>
        <v>4069.7674418604652</v>
      </c>
      <c r="K379" s="335">
        <f t="shared" si="1838"/>
        <v>12674.418604651164</v>
      </c>
      <c r="L379" s="335">
        <f t="shared" si="1839"/>
        <v>27604.651162790702</v>
      </c>
      <c r="M379" s="332">
        <f>M378/$B$2</f>
        <v>3255.8139534883721</v>
      </c>
      <c r="N379" s="332">
        <f t="shared" ref="N379:O379" si="1854">N378/$B$2</f>
        <v>4651.1627906976746</v>
      </c>
      <c r="O379" s="334">
        <f t="shared" si="1854"/>
        <v>3837.2093023255816</v>
      </c>
      <c r="P379" s="335">
        <f t="shared" si="1841"/>
        <v>11744.186046511628</v>
      </c>
      <c r="Q379" s="332">
        <f>Q378/$B$2</f>
        <v>9302.3255813953492</v>
      </c>
      <c r="R379" s="332">
        <f t="shared" ref="R379:S379" si="1855">R378/$B$2</f>
        <v>3023.2558139534885</v>
      </c>
      <c r="S379" s="334">
        <f t="shared" si="1855"/>
        <v>8139.5348837209303</v>
      </c>
      <c r="T379" s="335">
        <f t="shared" si="1843"/>
        <v>20465.116279069771</v>
      </c>
      <c r="U379" s="335">
        <f t="shared" si="1844"/>
        <v>32209.302325581397</v>
      </c>
      <c r="V379" s="647">
        <f t="shared" si="1845"/>
        <v>59813.953488372099</v>
      </c>
      <c r="W379" s="677">
        <f t="shared" si="1846"/>
        <v>6558.1395348837214</v>
      </c>
      <c r="X379" s="677">
        <f t="shared" si="1847"/>
        <v>10744.18604651163</v>
      </c>
      <c r="Y379" s="677">
        <f t="shared" si="1827"/>
        <v>14930.232558139538</v>
      </c>
      <c r="Z379" s="677">
        <f t="shared" si="1848"/>
        <v>19116.279069767446</v>
      </c>
      <c r="AA379" s="677">
        <f t="shared" si="1828"/>
        <v>23534.883720930236</v>
      </c>
      <c r="AB379" s="677">
        <f t="shared" si="1829"/>
        <v>27604.651162790702</v>
      </c>
      <c r="AC379" s="677">
        <f t="shared" si="1849"/>
        <v>30860.465116279076</v>
      </c>
      <c r="AD379" s="677">
        <f t="shared" si="1830"/>
        <v>35511.627906976748</v>
      </c>
      <c r="AE379" s="677">
        <f t="shared" si="1831"/>
        <v>39348.837209302328</v>
      </c>
      <c r="AF379" s="677">
        <f t="shared" si="1832"/>
        <v>48651.162790697679</v>
      </c>
      <c r="AG379" s="677">
        <f t="shared" si="1850"/>
        <v>51674.418604651168</v>
      </c>
      <c r="AH379" s="647">
        <f t="shared" si="1851"/>
        <v>59813.953488372099</v>
      </c>
    </row>
    <row r="380" spans="1:34" ht="32.1" customHeight="1" outlineLevel="1" x14ac:dyDescent="0.3">
      <c r="A380" s="1010" t="str">
        <f t="shared" si="1833"/>
        <v>GERMANY</v>
      </c>
      <c r="B380" s="1029" t="str">
        <f t="shared" si="1834"/>
        <v>DOUBLE BEAUTY BRAND</v>
      </c>
      <c r="C380" s="323" t="s">
        <v>40</v>
      </c>
      <c r="D380" s="357">
        <f>'JANUARY ''25 PLN'!I48</f>
        <v>12180.829400000001</v>
      </c>
      <c r="E380" s="358">
        <f>'FEBRUARY ''25 PLN'!P49</f>
        <v>10905.240400000001</v>
      </c>
      <c r="F380" s="359">
        <f>'MARCH ''25 PLN'!Q49</f>
        <v>5254.9</v>
      </c>
      <c r="G380" s="360">
        <f t="shared" si="1836"/>
        <v>28340.969799999999</v>
      </c>
      <c r="H380" s="361">
        <f>'APRIL ''25 PLN'!P49</f>
        <v>9413.09</v>
      </c>
      <c r="I380" s="358">
        <f>'MAY ''25 PLN'!P49</f>
        <v>15000</v>
      </c>
      <c r="J380" s="362">
        <f>'JUNE ''25 PLN'!Q49</f>
        <v>12000</v>
      </c>
      <c r="K380" s="363">
        <f t="shared" si="1838"/>
        <v>36413.089999999997</v>
      </c>
      <c r="L380" s="363">
        <f t="shared" si="1839"/>
        <v>64754.059799999995</v>
      </c>
      <c r="M380" s="361">
        <f>'JULY ''25 PLN'!P48</f>
        <v>0</v>
      </c>
      <c r="N380" s="358">
        <f>'AUGUST ''25 PLN'!P48</f>
        <v>0</v>
      </c>
      <c r="O380" s="362">
        <f>'SEPTEMBER ''25 PLN'!P48</f>
        <v>0</v>
      </c>
      <c r="P380" s="363">
        <f t="shared" si="1841"/>
        <v>0</v>
      </c>
      <c r="Q380" s="361">
        <f>'OCTOBER ''25 PLN'!P48</f>
        <v>0</v>
      </c>
      <c r="R380" s="358">
        <f>'NOVEMBER ''25 PLN'!P48</f>
        <v>0</v>
      </c>
      <c r="S380" s="362">
        <f>'DECEMBER ''25 PLN'!P48</f>
        <v>0</v>
      </c>
      <c r="T380" s="363">
        <f t="shared" si="1843"/>
        <v>0</v>
      </c>
      <c r="U380" s="363">
        <f t="shared" si="1844"/>
        <v>0</v>
      </c>
      <c r="V380" s="648">
        <f t="shared" si="1845"/>
        <v>64754.059799999995</v>
      </c>
      <c r="W380" s="678">
        <f t="shared" si="1846"/>
        <v>12180.829400000001</v>
      </c>
      <c r="X380" s="678">
        <f t="shared" si="1847"/>
        <v>23086.069800000001</v>
      </c>
      <c r="Y380" s="678">
        <f t="shared" si="1827"/>
        <v>28340.969799999999</v>
      </c>
      <c r="Z380" s="678">
        <f t="shared" si="1848"/>
        <v>37754.059800000003</v>
      </c>
      <c r="AA380" s="678">
        <f t="shared" si="1828"/>
        <v>52754.059800000003</v>
      </c>
      <c r="AB380" s="678">
        <f t="shared" si="1829"/>
        <v>64754.059800000003</v>
      </c>
      <c r="AC380" s="678">
        <f t="shared" si="1849"/>
        <v>64754.059800000003</v>
      </c>
      <c r="AD380" s="678">
        <f t="shared" si="1830"/>
        <v>64754.059800000003</v>
      </c>
      <c r="AE380" s="678">
        <f t="shared" si="1831"/>
        <v>64754.059800000003</v>
      </c>
      <c r="AF380" s="678">
        <f t="shared" si="1832"/>
        <v>64754.059800000003</v>
      </c>
      <c r="AG380" s="678">
        <f t="shared" si="1850"/>
        <v>64754.059800000003</v>
      </c>
      <c r="AH380" s="648">
        <f t="shared" si="1851"/>
        <v>64754.059800000003</v>
      </c>
    </row>
    <row r="381" spans="1:34" ht="32.1" customHeight="1" outlineLevel="1" x14ac:dyDescent="0.3">
      <c r="A381" s="1010" t="str">
        <f t="shared" si="1833"/>
        <v>GERMANY</v>
      </c>
      <c r="B381" s="1029" t="str">
        <f t="shared" si="1834"/>
        <v>DOUBLE BEAUTY BRAND</v>
      </c>
      <c r="C381" s="268" t="s">
        <v>41</v>
      </c>
      <c r="D381" s="331">
        <f>D380/$B$2</f>
        <v>2832.7510232558143</v>
      </c>
      <c r="E381" s="817">
        <f t="shared" ref="E381:F381" si="1856">E380/$B$2</f>
        <v>2536.1024186046516</v>
      </c>
      <c r="F381" s="818">
        <f t="shared" si="1856"/>
        <v>1222.0697674418604</v>
      </c>
      <c r="G381" s="333">
        <f t="shared" si="1836"/>
        <v>6590.9232093023265</v>
      </c>
      <c r="H381" s="332">
        <f>H380/$B$2</f>
        <v>2189.0906976744186</v>
      </c>
      <c r="I381" s="817">
        <f t="shared" ref="I381:J381" si="1857">I380/$B$2</f>
        <v>3488.3720930232562</v>
      </c>
      <c r="J381" s="817">
        <f t="shared" si="1857"/>
        <v>2790.6976744186049</v>
      </c>
      <c r="K381" s="335">
        <f t="shared" si="1838"/>
        <v>8468.1604651162797</v>
      </c>
      <c r="L381" s="335">
        <f t="shared" si="1839"/>
        <v>15059.083674418605</v>
      </c>
      <c r="M381" s="817">
        <f>M380/$B$2</f>
        <v>0</v>
      </c>
      <c r="N381" s="817">
        <f t="shared" ref="N381:O381" si="1858">N380/$B$2</f>
        <v>0</v>
      </c>
      <c r="O381" s="817">
        <f t="shared" si="1858"/>
        <v>0</v>
      </c>
      <c r="P381" s="335">
        <f t="shared" si="1841"/>
        <v>0</v>
      </c>
      <c r="Q381" s="817">
        <f>Q380/$B$2</f>
        <v>0</v>
      </c>
      <c r="R381" s="817">
        <f t="shared" ref="R381:S381" si="1859">R380/$B$2</f>
        <v>0</v>
      </c>
      <c r="S381" s="817">
        <f t="shared" si="1859"/>
        <v>0</v>
      </c>
      <c r="T381" s="335">
        <f>S381+R381+Q381</f>
        <v>0</v>
      </c>
      <c r="U381" s="335">
        <f t="shared" si="1844"/>
        <v>0</v>
      </c>
      <c r="V381" s="822">
        <f t="shared" si="1845"/>
        <v>15059.083674418605</v>
      </c>
      <c r="W381" s="823">
        <f t="shared" si="1846"/>
        <v>2832.7510232558143</v>
      </c>
      <c r="X381" s="823">
        <f t="shared" si="1847"/>
        <v>5368.8534418604659</v>
      </c>
      <c r="Y381" s="823">
        <f t="shared" si="1827"/>
        <v>6590.9232093023265</v>
      </c>
      <c r="Z381" s="823">
        <f t="shared" si="1848"/>
        <v>8780.0139069767447</v>
      </c>
      <c r="AA381" s="823">
        <f t="shared" si="1828"/>
        <v>12268.386</v>
      </c>
      <c r="AB381" s="823">
        <f t="shared" si="1829"/>
        <v>15059.083674418605</v>
      </c>
      <c r="AC381" s="823">
        <f t="shared" si="1849"/>
        <v>15059.083674418605</v>
      </c>
      <c r="AD381" s="823">
        <f t="shared" si="1830"/>
        <v>15059.083674418605</v>
      </c>
      <c r="AE381" s="823">
        <f t="shared" si="1831"/>
        <v>15059.083674418605</v>
      </c>
      <c r="AF381" s="823">
        <f t="shared" si="1832"/>
        <v>15059.083674418605</v>
      </c>
      <c r="AG381" s="823">
        <f t="shared" si="1850"/>
        <v>15059.083674418605</v>
      </c>
      <c r="AH381" s="822">
        <f t="shared" si="1851"/>
        <v>15059.083674418605</v>
      </c>
    </row>
    <row r="382" spans="1:34" ht="32.1" customHeight="1" outlineLevel="1" x14ac:dyDescent="0.3">
      <c r="A382" s="1010" t="str">
        <f t="shared" si="1833"/>
        <v>GERMANY</v>
      </c>
      <c r="B382" s="1029" t="str">
        <f t="shared" si="1834"/>
        <v>DOUBLE BEAUTY BRAND</v>
      </c>
      <c r="C382" s="321" t="s">
        <v>42</v>
      </c>
      <c r="D382" s="417">
        <f>D380-D378</f>
        <v>-16019.170599999999</v>
      </c>
      <c r="E382" s="418">
        <f t="shared" ref="E382:G382" si="1860">E380-E378</f>
        <v>-7094.7595999999994</v>
      </c>
      <c r="F382" s="419">
        <f t="shared" si="1860"/>
        <v>-12745.1</v>
      </c>
      <c r="G382" s="420">
        <f t="shared" si="1860"/>
        <v>-35859.030200000001</v>
      </c>
      <c r="H382" s="421">
        <f>H380-H378</f>
        <v>-8586.91</v>
      </c>
      <c r="I382" s="418">
        <f t="shared" ref="I382:V382" si="1861">I380-I378</f>
        <v>-4000</v>
      </c>
      <c r="J382" s="422">
        <f t="shared" si="1861"/>
        <v>-5500</v>
      </c>
      <c r="K382" s="423">
        <f t="shared" si="1861"/>
        <v>-18086.910000000003</v>
      </c>
      <c r="L382" s="423">
        <f t="shared" si="1861"/>
        <v>-53945.940200000005</v>
      </c>
      <c r="M382" s="421">
        <f t="shared" si="1861"/>
        <v>-14000</v>
      </c>
      <c r="N382" s="418">
        <f t="shared" si="1861"/>
        <v>-20000</v>
      </c>
      <c r="O382" s="422">
        <f t="shared" si="1861"/>
        <v>-16500</v>
      </c>
      <c r="P382" s="423">
        <f t="shared" si="1861"/>
        <v>-50500</v>
      </c>
      <c r="Q382" s="421">
        <f t="shared" si="1861"/>
        <v>-40000</v>
      </c>
      <c r="R382" s="418">
        <f t="shared" si="1861"/>
        <v>-13000</v>
      </c>
      <c r="S382" s="422">
        <f t="shared" si="1861"/>
        <v>-35000</v>
      </c>
      <c r="T382" s="423">
        <f t="shared" si="1861"/>
        <v>-88000</v>
      </c>
      <c r="U382" s="423">
        <f t="shared" si="1861"/>
        <v>-138500</v>
      </c>
      <c r="V382" s="649">
        <f t="shared" si="1861"/>
        <v>-192445.94020000001</v>
      </c>
      <c r="W382" s="679">
        <f t="shared" ref="W382:AH382" si="1862">W380-W378</f>
        <v>-16019.170599999999</v>
      </c>
      <c r="X382" s="679">
        <f t="shared" si="1862"/>
        <v>-23113.930199999999</v>
      </c>
      <c r="Y382" s="679">
        <f t="shared" si="1862"/>
        <v>-35859.030200000001</v>
      </c>
      <c r="Z382" s="679">
        <f t="shared" si="1862"/>
        <v>-44445.940199999997</v>
      </c>
      <c r="AA382" s="679">
        <f t="shared" si="1862"/>
        <v>-48445.940199999997</v>
      </c>
      <c r="AB382" s="679">
        <f t="shared" si="1862"/>
        <v>-53945.940199999997</v>
      </c>
      <c r="AC382" s="679">
        <f t="shared" si="1862"/>
        <v>-67945.940199999997</v>
      </c>
      <c r="AD382" s="679">
        <f t="shared" si="1862"/>
        <v>-87945.940199999997</v>
      </c>
      <c r="AE382" s="679">
        <f t="shared" si="1862"/>
        <v>-104445.9402</v>
      </c>
      <c r="AF382" s="679">
        <f t="shared" si="1862"/>
        <v>-144445.94020000001</v>
      </c>
      <c r="AG382" s="679">
        <f t="shared" si="1862"/>
        <v>-157445.94020000001</v>
      </c>
      <c r="AH382" s="649">
        <f t="shared" si="1862"/>
        <v>-192445.94020000001</v>
      </c>
    </row>
    <row r="383" spans="1:34" ht="32.1" customHeight="1" outlineLevel="1" x14ac:dyDescent="0.3">
      <c r="A383" s="1010" t="str">
        <f t="shared" si="1833"/>
        <v>GERMANY</v>
      </c>
      <c r="B383" s="1029" t="str">
        <f t="shared" si="1834"/>
        <v>DOUBLE BEAUTY BRAND</v>
      </c>
      <c r="C383" s="321" t="s">
        <v>43</v>
      </c>
      <c r="D383" s="424">
        <f>D380/D378-1</f>
        <v>-0.56805569503546094</v>
      </c>
      <c r="E383" s="425">
        <f t="shared" ref="E383:F383" si="1863">E380/E378-1</f>
        <v>-0.39415331111111107</v>
      </c>
      <c r="F383" s="426">
        <f t="shared" si="1863"/>
        <v>-0.70806111111111114</v>
      </c>
      <c r="G383" s="427">
        <f>G380/G378-1</f>
        <v>-0.55855187227414338</v>
      </c>
      <c r="H383" s="428">
        <f>H380/H378-1</f>
        <v>-0.47705055555555553</v>
      </c>
      <c r="I383" s="425">
        <f t="shared" ref="I383:V383" si="1864">I380/I378-1</f>
        <v>-0.21052631578947367</v>
      </c>
      <c r="J383" s="429">
        <f t="shared" si="1864"/>
        <v>-0.31428571428571428</v>
      </c>
      <c r="K383" s="430">
        <f t="shared" si="1864"/>
        <v>-0.33186990825688079</v>
      </c>
      <c r="L383" s="430">
        <f t="shared" si="1864"/>
        <v>-0.45447295871946092</v>
      </c>
      <c r="M383" s="428">
        <f t="shared" si="1864"/>
        <v>-1</v>
      </c>
      <c r="N383" s="425">
        <f t="shared" si="1864"/>
        <v>-1</v>
      </c>
      <c r="O383" s="429">
        <f t="shared" si="1864"/>
        <v>-1</v>
      </c>
      <c r="P383" s="430">
        <f t="shared" si="1864"/>
        <v>-1</v>
      </c>
      <c r="Q383" s="428">
        <f t="shared" si="1864"/>
        <v>-1</v>
      </c>
      <c r="R383" s="425">
        <f t="shared" si="1864"/>
        <v>-1</v>
      </c>
      <c r="S383" s="429">
        <f t="shared" si="1864"/>
        <v>-1</v>
      </c>
      <c r="T383" s="430">
        <f t="shared" si="1864"/>
        <v>-1</v>
      </c>
      <c r="U383" s="430">
        <f t="shared" si="1864"/>
        <v>-1</v>
      </c>
      <c r="V383" s="650">
        <f t="shared" si="1864"/>
        <v>-0.74823460419906684</v>
      </c>
      <c r="W383" s="680">
        <f t="shared" ref="W383:AH383" si="1865">W380/W378-1</f>
        <v>-0.56805569503546094</v>
      </c>
      <c r="X383" s="680">
        <f t="shared" si="1865"/>
        <v>-0.50030151948051937</v>
      </c>
      <c r="Y383" s="680">
        <f t="shared" si="1865"/>
        <v>-0.55855187227414338</v>
      </c>
      <c r="Z383" s="680">
        <f t="shared" si="1865"/>
        <v>-0.5407048686131386</v>
      </c>
      <c r="AA383" s="680">
        <f t="shared" si="1865"/>
        <v>-0.4787148241106719</v>
      </c>
      <c r="AB383" s="680">
        <f t="shared" si="1865"/>
        <v>-0.45447295871946081</v>
      </c>
      <c r="AC383" s="680">
        <f t="shared" si="1865"/>
        <v>-0.51202667822155234</v>
      </c>
      <c r="AD383" s="680">
        <f t="shared" si="1865"/>
        <v>-0.57593935952848718</v>
      </c>
      <c r="AE383" s="680">
        <f t="shared" si="1865"/>
        <v>-0.61729279078014176</v>
      </c>
      <c r="AF383" s="680">
        <f t="shared" si="1865"/>
        <v>-0.69046816539196931</v>
      </c>
      <c r="AG383" s="680">
        <f t="shared" si="1865"/>
        <v>-0.70857758865886589</v>
      </c>
      <c r="AH383" s="650">
        <f t="shared" si="1865"/>
        <v>-0.74823460419906684</v>
      </c>
    </row>
    <row r="384" spans="1:34" ht="32.1" customHeight="1" outlineLevel="1" thickBot="1" x14ac:dyDescent="0.35">
      <c r="A384" s="1011" t="str">
        <f t="shared" si="1833"/>
        <v>GERMANY</v>
      </c>
      <c r="B384" s="1030" t="str">
        <f t="shared" si="1834"/>
        <v>DOUBLE BEAUTY BRAND</v>
      </c>
      <c r="C384" s="261" t="s">
        <v>44</v>
      </c>
      <c r="D384" s="70">
        <f>D380/D376-1</f>
        <v>-0.5587340168621393</v>
      </c>
      <c r="E384" s="80">
        <f t="shared" ref="E384:G384" si="1866">E380/E376-1</f>
        <v>-0.1991974968221949</v>
      </c>
      <c r="F384" s="79">
        <f t="shared" si="1866"/>
        <v>-0.60297200189141553</v>
      </c>
      <c r="G384" s="79">
        <f t="shared" si="1866"/>
        <v>-0.47957885237794673</v>
      </c>
      <c r="H384" s="80">
        <f>H380/H376-1</f>
        <v>-0.30158920288154434</v>
      </c>
      <c r="I384" s="80">
        <f t="shared" ref="I384:V384" si="1867">I380/I376-1</f>
        <v>-4.2061190040231011E-2</v>
      </c>
      <c r="J384" s="82">
        <f t="shared" si="1867"/>
        <v>-7.0538347442277161E-2</v>
      </c>
      <c r="K384" s="69">
        <f t="shared" si="1867"/>
        <v>-0.13399467931622566</v>
      </c>
      <c r="L384" s="69">
        <f t="shared" si="1867"/>
        <v>-0.32900788816951598</v>
      </c>
      <c r="M384" s="80">
        <f t="shared" si="1867"/>
        <v>-1</v>
      </c>
      <c r="N384" s="80">
        <f t="shared" si="1867"/>
        <v>-1</v>
      </c>
      <c r="O384" s="82">
        <f t="shared" si="1867"/>
        <v>-1</v>
      </c>
      <c r="P384" s="69">
        <f t="shared" si="1867"/>
        <v>-1</v>
      </c>
      <c r="Q384" s="80">
        <f t="shared" si="1867"/>
        <v>-1</v>
      </c>
      <c r="R384" s="80">
        <f t="shared" si="1867"/>
        <v>-1</v>
      </c>
      <c r="S384" s="82">
        <f t="shared" si="1867"/>
        <v>-1</v>
      </c>
      <c r="T384" s="69">
        <f t="shared" si="1867"/>
        <v>-1</v>
      </c>
      <c r="U384" s="69">
        <f t="shared" si="1867"/>
        <v>-1</v>
      </c>
      <c r="V384" s="651">
        <f t="shared" si="1867"/>
        <v>-0.68242280110843501</v>
      </c>
      <c r="W384" s="69">
        <f t="shared" ref="W384:AH384" si="1868">W380/W376-1</f>
        <v>-0.5587340168621393</v>
      </c>
      <c r="X384" s="69">
        <f t="shared" si="1868"/>
        <v>-0.43995985053595876</v>
      </c>
      <c r="Y384" s="69">
        <f t="shared" si="1868"/>
        <v>-0.47957885237794684</v>
      </c>
      <c r="Z384" s="69">
        <f t="shared" si="1868"/>
        <v>-0.44426717009694949</v>
      </c>
      <c r="AA384" s="69">
        <f t="shared" si="1868"/>
        <v>-0.3689271714262643</v>
      </c>
      <c r="AB384" s="69">
        <f t="shared" si="1868"/>
        <v>-0.32900788816951598</v>
      </c>
      <c r="AC384" s="69">
        <f t="shared" si="1868"/>
        <v>-0.40254809064316022</v>
      </c>
      <c r="AD384" s="69">
        <f t="shared" si="1868"/>
        <v>-0.47616357874668402</v>
      </c>
      <c r="AE384" s="69">
        <f t="shared" si="1868"/>
        <v>-0.52398067845871354</v>
      </c>
      <c r="AF384" s="69">
        <f t="shared" si="1868"/>
        <v>-0.61300686074661659</v>
      </c>
      <c r="AG384" s="69">
        <f t="shared" si="1868"/>
        <v>-0.6334699740845896</v>
      </c>
      <c r="AH384" s="651">
        <f t="shared" si="1868"/>
        <v>-0.6824228011084349</v>
      </c>
    </row>
    <row r="385" spans="1:34" ht="32.1" customHeight="1" outlineLevel="1" x14ac:dyDescent="0.3">
      <c r="A385" s="984" t="s">
        <v>52</v>
      </c>
      <c r="B385" s="987" t="s">
        <v>98</v>
      </c>
      <c r="C385" s="259" t="s">
        <v>36</v>
      </c>
      <c r="D385" s="477">
        <v>0</v>
      </c>
      <c r="E385" s="478">
        <v>0</v>
      </c>
      <c r="F385" s="479">
        <v>0</v>
      </c>
      <c r="G385" s="480">
        <f>F385+E385+D385</f>
        <v>0</v>
      </c>
      <c r="H385" s="481">
        <v>0</v>
      </c>
      <c r="I385" s="478">
        <v>0</v>
      </c>
      <c r="J385" s="482">
        <v>0</v>
      </c>
      <c r="K385" s="483">
        <f>J385+I385+H385</f>
        <v>0</v>
      </c>
      <c r="L385" s="483">
        <f>K385+G385</f>
        <v>0</v>
      </c>
      <c r="M385" s="481">
        <v>16168.138999999999</v>
      </c>
      <c r="N385" s="478">
        <v>44167.428099999997</v>
      </c>
      <c r="O385" s="482">
        <v>45299.400699999998</v>
      </c>
      <c r="P385" s="483">
        <f>O385+N385+M385</f>
        <v>105634.96779999998</v>
      </c>
      <c r="Q385" s="481">
        <v>133042.6759</v>
      </c>
      <c r="R385" s="478">
        <v>123239.39720000001</v>
      </c>
      <c r="S385" s="482">
        <v>17648.150300000001</v>
      </c>
      <c r="T385" s="483">
        <f>S385+R385+Q385</f>
        <v>273930.22340000002</v>
      </c>
      <c r="U385" s="484">
        <f>T385+P385</f>
        <v>379565.1912</v>
      </c>
      <c r="V385" s="656">
        <f>U385+L385</f>
        <v>379565.1912</v>
      </c>
      <c r="W385" s="403">
        <f t="shared" ref="W385:W390" si="1869">D385</f>
        <v>0</v>
      </c>
      <c r="X385" s="403">
        <f>D385+E385</f>
        <v>0</v>
      </c>
      <c r="Y385" s="403">
        <f t="shared" ref="Y385:Y390" si="1870">D385+E385+F385</f>
        <v>0</v>
      </c>
      <c r="Z385" s="403">
        <f>D385+E385+F385+H385</f>
        <v>0</v>
      </c>
      <c r="AA385" s="403">
        <f t="shared" ref="AA385:AA390" si="1871">D385+E385+F385+H385+I385</f>
        <v>0</v>
      </c>
      <c r="AB385" s="403">
        <f t="shared" ref="AB385:AB390" si="1872">D385+E385+F385+H385+I385+J385</f>
        <v>0</v>
      </c>
      <c r="AC385" s="403">
        <f>D385+E385+F385+H385+I385+J385+M385</f>
        <v>16168.138999999999</v>
      </c>
      <c r="AD385" s="403">
        <f t="shared" ref="AD385:AD390" si="1873">D385+E385+F385+H385+I385+J385+M385+N385</f>
        <v>60335.5671</v>
      </c>
      <c r="AE385" s="403">
        <f t="shared" ref="AE385:AE390" si="1874">D385+E385+F385+H385+I385+J385+M385+N385+O385</f>
        <v>105634.9678</v>
      </c>
      <c r="AF385" s="403">
        <f t="shared" ref="AF385:AF390" si="1875">D385+E385+F385+H385+I385+J385+M385+N385+O385+Q385</f>
        <v>238677.64370000002</v>
      </c>
      <c r="AG385" s="403">
        <f>D385+E385+F385+H385+I385+J385+M385+N385+O385+Q385+R385</f>
        <v>361917.04090000002</v>
      </c>
      <c r="AH385" s="1031">
        <f>D385+E385+F385+H385+I385+J385+M385+N385+O385+Q385+R385+S385</f>
        <v>379565.1912</v>
      </c>
    </row>
    <row r="386" spans="1:34" ht="32.1" customHeight="1" outlineLevel="1" x14ac:dyDescent="0.3">
      <c r="A386" s="985" t="str">
        <f t="shared" ref="A386:A393" si="1876">A385</f>
        <v>GERMANY</v>
      </c>
      <c r="B386" s="988" t="str">
        <f t="shared" ref="B386:B393" si="1877">B385</f>
        <v xml:space="preserve">LUNA SOREN GMPBH </v>
      </c>
      <c r="C386" s="275" t="s">
        <v>37</v>
      </c>
      <c r="D386" s="324">
        <f>D385/$B$2</f>
        <v>0</v>
      </c>
      <c r="E386" s="325">
        <f t="shared" ref="E386:F386" si="1878">E385/$B$2</f>
        <v>0</v>
      </c>
      <c r="F386" s="326">
        <f t="shared" si="1878"/>
        <v>0</v>
      </c>
      <c r="G386" s="333">
        <f t="shared" ref="G386:G390" si="1879">F386+E386+D386</f>
        <v>0</v>
      </c>
      <c r="H386" s="327">
        <f>H385/$B$2</f>
        <v>0</v>
      </c>
      <c r="I386" s="325">
        <f t="shared" ref="I386:J386" si="1880">I385/$B$2</f>
        <v>0</v>
      </c>
      <c r="J386" s="328">
        <f t="shared" si="1880"/>
        <v>0</v>
      </c>
      <c r="K386" s="329">
        <f t="shared" ref="K386:K390" si="1881">J386+I386+H386</f>
        <v>0</v>
      </c>
      <c r="L386" s="329">
        <f t="shared" ref="L386:L390" si="1882">K386+G386</f>
        <v>0</v>
      </c>
      <c r="M386" s="327">
        <f>M385/$B$2</f>
        <v>3760.0323255813955</v>
      </c>
      <c r="N386" s="325">
        <f t="shared" ref="N386:O386" si="1883">N385/$B$2</f>
        <v>10271.494906976744</v>
      </c>
      <c r="O386" s="328">
        <f t="shared" si="1883"/>
        <v>10534.74434883721</v>
      </c>
      <c r="P386" s="329">
        <f t="shared" ref="P386:P390" si="1884">O386+N386+M386</f>
        <v>24566.271581395351</v>
      </c>
      <c r="Q386" s="327">
        <f>Q385/$B$2</f>
        <v>30940.157186046512</v>
      </c>
      <c r="R386" s="325">
        <f t="shared" ref="R386:S386" si="1885">R385/$B$2</f>
        <v>28660.32493023256</v>
      </c>
      <c r="S386" s="328">
        <f t="shared" si="1885"/>
        <v>4104.2210000000005</v>
      </c>
      <c r="T386" s="329">
        <f t="shared" ref="T386:T389" si="1886">S386+R386+Q386</f>
        <v>63704.703116279074</v>
      </c>
      <c r="U386" s="329">
        <f t="shared" ref="U386:U390" si="1887">T386+P386</f>
        <v>88270.974697674421</v>
      </c>
      <c r="V386" s="645">
        <f t="shared" ref="V386:V390" si="1888">U386+L386</f>
        <v>88270.974697674421</v>
      </c>
      <c r="W386" s="675">
        <f t="shared" si="1869"/>
        <v>0</v>
      </c>
      <c r="X386" s="675">
        <f t="shared" ref="X386:X390" si="1889">D386+E386</f>
        <v>0</v>
      </c>
      <c r="Y386" s="675">
        <f t="shared" si="1870"/>
        <v>0</v>
      </c>
      <c r="Z386" s="675">
        <f t="shared" ref="Z386:Z390" si="1890">D386+E386+F386+H386</f>
        <v>0</v>
      </c>
      <c r="AA386" s="675">
        <f t="shared" si="1871"/>
        <v>0</v>
      </c>
      <c r="AB386" s="675">
        <f t="shared" si="1872"/>
        <v>0</v>
      </c>
      <c r="AC386" s="675">
        <f t="shared" ref="AC386:AC390" si="1891">D386+E386+F386+H386+I386+J386+M386</f>
        <v>3760.0323255813955</v>
      </c>
      <c r="AD386" s="675">
        <f t="shared" si="1873"/>
        <v>14031.527232558139</v>
      </c>
      <c r="AE386" s="675">
        <f t="shared" si="1874"/>
        <v>24566.271581395347</v>
      </c>
      <c r="AF386" s="675">
        <f t="shared" si="1875"/>
        <v>55506.428767441859</v>
      </c>
      <c r="AG386" s="675">
        <f t="shared" ref="AG386:AG390" si="1892">D386+E386+F386+H386+I386+J386+M386+N386+O386+Q386+R386</f>
        <v>84166.753697674416</v>
      </c>
      <c r="AH386" s="645">
        <f t="shared" ref="AH386:AH390" si="1893">D386+E386+F386+H386+I386+J386+M386+N386+O386+Q386+R386+S386</f>
        <v>88270.974697674421</v>
      </c>
    </row>
    <row r="387" spans="1:34" ht="32.1" customHeight="1" outlineLevel="1" x14ac:dyDescent="0.3">
      <c r="A387" s="985" t="str">
        <f t="shared" si="1876"/>
        <v>GERMANY</v>
      </c>
      <c r="B387" s="988" t="str">
        <f t="shared" si="1877"/>
        <v xml:space="preserve">LUNA SOREN GMPBH </v>
      </c>
      <c r="C387" s="322" t="s">
        <v>38</v>
      </c>
      <c r="D387" s="336">
        <v>65000</v>
      </c>
      <c r="E387" s="337">
        <v>65000</v>
      </c>
      <c r="F387" s="338">
        <v>70000</v>
      </c>
      <c r="G387" s="339">
        <f t="shared" si="1879"/>
        <v>200000</v>
      </c>
      <c r="H387" s="340">
        <v>70000</v>
      </c>
      <c r="I387" s="337">
        <v>75000</v>
      </c>
      <c r="J387" s="341">
        <v>75000</v>
      </c>
      <c r="K387" s="342">
        <f t="shared" si="1881"/>
        <v>220000</v>
      </c>
      <c r="L387" s="342">
        <f t="shared" si="1882"/>
        <v>420000</v>
      </c>
      <c r="M387" s="340">
        <v>75000</v>
      </c>
      <c r="N387" s="337">
        <v>80000</v>
      </c>
      <c r="O387" s="341">
        <v>85000</v>
      </c>
      <c r="P387" s="342">
        <f t="shared" si="1884"/>
        <v>240000</v>
      </c>
      <c r="Q387" s="340">
        <v>155000</v>
      </c>
      <c r="R387" s="337">
        <v>150000</v>
      </c>
      <c r="S387" s="341">
        <v>120000</v>
      </c>
      <c r="T387" s="342">
        <f t="shared" si="1886"/>
        <v>425000</v>
      </c>
      <c r="U387" s="342">
        <f t="shared" si="1887"/>
        <v>665000</v>
      </c>
      <c r="V387" s="646">
        <f t="shared" si="1888"/>
        <v>1085000</v>
      </c>
      <c r="W387" s="676">
        <f t="shared" si="1869"/>
        <v>65000</v>
      </c>
      <c r="X387" s="676">
        <f t="shared" si="1889"/>
        <v>130000</v>
      </c>
      <c r="Y387" s="676">
        <f t="shared" si="1870"/>
        <v>200000</v>
      </c>
      <c r="Z387" s="676">
        <f t="shared" si="1890"/>
        <v>270000</v>
      </c>
      <c r="AA387" s="676">
        <f t="shared" si="1871"/>
        <v>345000</v>
      </c>
      <c r="AB387" s="676">
        <f t="shared" si="1872"/>
        <v>420000</v>
      </c>
      <c r="AC387" s="676">
        <f t="shared" si="1891"/>
        <v>495000</v>
      </c>
      <c r="AD387" s="676">
        <f t="shared" si="1873"/>
        <v>575000</v>
      </c>
      <c r="AE387" s="676">
        <f t="shared" si="1874"/>
        <v>660000</v>
      </c>
      <c r="AF387" s="676">
        <f t="shared" si="1875"/>
        <v>815000</v>
      </c>
      <c r="AG387" s="676">
        <f t="shared" si="1892"/>
        <v>965000</v>
      </c>
      <c r="AH387" s="646">
        <f t="shared" si="1893"/>
        <v>1085000</v>
      </c>
    </row>
    <row r="388" spans="1:34" ht="32.1" customHeight="1" outlineLevel="1" x14ac:dyDescent="0.3">
      <c r="A388" s="985" t="str">
        <f t="shared" si="1876"/>
        <v>GERMANY</v>
      </c>
      <c r="B388" s="988" t="str">
        <f t="shared" si="1877"/>
        <v xml:space="preserve">LUNA SOREN GMPBH </v>
      </c>
      <c r="C388" s="268" t="s">
        <v>39</v>
      </c>
      <c r="D388" s="331">
        <f>D387/$B$2</f>
        <v>15116.279069767443</v>
      </c>
      <c r="E388" s="332">
        <f t="shared" ref="E388:F388" si="1894">E387/$B$2</f>
        <v>15116.279069767443</v>
      </c>
      <c r="F388" s="333">
        <f t="shared" si="1894"/>
        <v>16279.069767441861</v>
      </c>
      <c r="G388" s="333">
        <f t="shared" si="1879"/>
        <v>46511.627906976748</v>
      </c>
      <c r="H388" s="332">
        <f>H387/$B$2</f>
        <v>16279.069767441861</v>
      </c>
      <c r="I388" s="332">
        <f t="shared" ref="I388:J388" si="1895">I387/$B$2</f>
        <v>17441.860465116279</v>
      </c>
      <c r="J388" s="334">
        <f t="shared" si="1895"/>
        <v>17441.860465116279</v>
      </c>
      <c r="K388" s="335">
        <f t="shared" si="1881"/>
        <v>51162.79069767442</v>
      </c>
      <c r="L388" s="335">
        <f t="shared" si="1882"/>
        <v>97674.418604651175</v>
      </c>
      <c r="M388" s="332">
        <f>M387/$B$2</f>
        <v>17441.860465116279</v>
      </c>
      <c r="N388" s="332">
        <f t="shared" ref="N388:O388" si="1896">N387/$B$2</f>
        <v>18604.651162790698</v>
      </c>
      <c r="O388" s="334">
        <f t="shared" si="1896"/>
        <v>19767.441860465118</v>
      </c>
      <c r="P388" s="335">
        <f t="shared" si="1884"/>
        <v>55813.953488372092</v>
      </c>
      <c r="Q388" s="332">
        <f>Q387/$B$2</f>
        <v>36046.511627906977</v>
      </c>
      <c r="R388" s="332">
        <f t="shared" ref="R388:S388" si="1897">R387/$B$2</f>
        <v>34883.720930232557</v>
      </c>
      <c r="S388" s="334">
        <f t="shared" si="1897"/>
        <v>27906.976744186049</v>
      </c>
      <c r="T388" s="335">
        <f t="shared" si="1886"/>
        <v>98837.209302325587</v>
      </c>
      <c r="U388" s="335">
        <f t="shared" si="1887"/>
        <v>154651.16279069768</v>
      </c>
      <c r="V388" s="647">
        <f t="shared" si="1888"/>
        <v>252325.58139534885</v>
      </c>
      <c r="W388" s="677">
        <f t="shared" si="1869"/>
        <v>15116.279069767443</v>
      </c>
      <c r="X388" s="677">
        <f t="shared" si="1889"/>
        <v>30232.558139534885</v>
      </c>
      <c r="Y388" s="677">
        <f t="shared" si="1870"/>
        <v>46511.627906976748</v>
      </c>
      <c r="Z388" s="677">
        <f t="shared" si="1890"/>
        <v>62790.69767441861</v>
      </c>
      <c r="AA388" s="677">
        <f t="shared" si="1871"/>
        <v>80232.558139534885</v>
      </c>
      <c r="AB388" s="677">
        <f t="shared" si="1872"/>
        <v>97674.41860465116</v>
      </c>
      <c r="AC388" s="677">
        <f t="shared" si="1891"/>
        <v>115116.27906976744</v>
      </c>
      <c r="AD388" s="677">
        <f t="shared" si="1873"/>
        <v>133720.93023255814</v>
      </c>
      <c r="AE388" s="677">
        <f t="shared" si="1874"/>
        <v>153488.37209302327</v>
      </c>
      <c r="AF388" s="677">
        <f t="shared" si="1875"/>
        <v>189534.88372093026</v>
      </c>
      <c r="AG388" s="677">
        <f t="shared" si="1892"/>
        <v>224418.60465116281</v>
      </c>
      <c r="AH388" s="647">
        <f t="shared" si="1893"/>
        <v>252325.58139534885</v>
      </c>
    </row>
    <row r="389" spans="1:34" ht="32.1" customHeight="1" outlineLevel="1" x14ac:dyDescent="0.3">
      <c r="A389" s="985" t="str">
        <f t="shared" si="1876"/>
        <v>GERMANY</v>
      </c>
      <c r="B389" s="988" t="str">
        <f t="shared" si="1877"/>
        <v xml:space="preserve">LUNA SOREN GMPBH </v>
      </c>
      <c r="C389" s="323" t="s">
        <v>40</v>
      </c>
      <c r="D389" s="357">
        <f>'JANUARY ''25 PLN'!I49</f>
        <v>198031.44940000001</v>
      </c>
      <c r="E389" s="358">
        <f>'FEBRUARY ''25 PLN'!P50</f>
        <v>113039.0399</v>
      </c>
      <c r="F389" s="359">
        <f>'MARCH ''25 PLN'!Q50</f>
        <v>167007.6078</v>
      </c>
      <c r="G389" s="360">
        <f t="shared" si="1879"/>
        <v>478078.09710000001</v>
      </c>
      <c r="H389" s="361">
        <f>'APRIL ''25 PLN'!P50</f>
        <v>170000</v>
      </c>
      <c r="I389" s="358">
        <f>'MAY ''25 PLN'!P50</f>
        <v>170000</v>
      </c>
      <c r="J389" s="362">
        <f>'JUNE ''25 PLN'!Q50</f>
        <v>170000</v>
      </c>
      <c r="K389" s="363">
        <f t="shared" si="1881"/>
        <v>510000</v>
      </c>
      <c r="L389" s="363">
        <f t="shared" si="1882"/>
        <v>988078.09710000001</v>
      </c>
      <c r="M389" s="361">
        <f>'JULY ''25 PLN'!P49</f>
        <v>0</v>
      </c>
      <c r="N389" s="358">
        <f>'AUGUST ''25 PLN'!P49</f>
        <v>0</v>
      </c>
      <c r="O389" s="362">
        <f>'SEPTEMBER ''25 PLN'!P49</f>
        <v>0</v>
      </c>
      <c r="P389" s="363">
        <f t="shared" si="1884"/>
        <v>0</v>
      </c>
      <c r="Q389" s="361">
        <f>'OCTOBER ''25 PLN'!P49</f>
        <v>0</v>
      </c>
      <c r="R389" s="358">
        <f>'NOVEMBER ''25 PLN'!P49</f>
        <v>0</v>
      </c>
      <c r="S389" s="362">
        <f>'DECEMBER ''25 PLN'!P49</f>
        <v>0</v>
      </c>
      <c r="T389" s="363">
        <f t="shared" si="1886"/>
        <v>0</v>
      </c>
      <c r="U389" s="363">
        <f t="shared" si="1887"/>
        <v>0</v>
      </c>
      <c r="V389" s="648">
        <f t="shared" si="1888"/>
        <v>988078.09710000001</v>
      </c>
      <c r="W389" s="678">
        <f t="shared" si="1869"/>
        <v>198031.44940000001</v>
      </c>
      <c r="X389" s="678">
        <f t="shared" si="1889"/>
        <v>311070.48930000002</v>
      </c>
      <c r="Y389" s="678">
        <f t="shared" si="1870"/>
        <v>478078.09710000001</v>
      </c>
      <c r="Z389" s="678">
        <f t="shared" si="1890"/>
        <v>648078.09710000001</v>
      </c>
      <c r="AA389" s="678">
        <f t="shared" si="1871"/>
        <v>818078.09710000001</v>
      </c>
      <c r="AB389" s="678">
        <f t="shared" si="1872"/>
        <v>988078.09710000001</v>
      </c>
      <c r="AC389" s="678">
        <f t="shared" si="1891"/>
        <v>988078.09710000001</v>
      </c>
      <c r="AD389" s="678">
        <f t="shared" si="1873"/>
        <v>988078.09710000001</v>
      </c>
      <c r="AE389" s="678">
        <f t="shared" si="1874"/>
        <v>988078.09710000001</v>
      </c>
      <c r="AF389" s="678">
        <f t="shared" si="1875"/>
        <v>988078.09710000001</v>
      </c>
      <c r="AG389" s="678">
        <f t="shared" si="1892"/>
        <v>988078.09710000001</v>
      </c>
      <c r="AH389" s="648">
        <f t="shared" si="1893"/>
        <v>988078.09710000001</v>
      </c>
    </row>
    <row r="390" spans="1:34" ht="32.1" customHeight="1" outlineLevel="1" x14ac:dyDescent="0.3">
      <c r="A390" s="985" t="str">
        <f t="shared" si="1876"/>
        <v>GERMANY</v>
      </c>
      <c r="B390" s="988" t="str">
        <f t="shared" si="1877"/>
        <v xml:space="preserve">LUNA SOREN GMPBH </v>
      </c>
      <c r="C390" s="268" t="s">
        <v>41</v>
      </c>
      <c r="D390" s="331">
        <f>D389/$B$2</f>
        <v>46053.82544186047</v>
      </c>
      <c r="E390" s="817">
        <f t="shared" ref="E390:F390" si="1898">E389/$B$2</f>
        <v>26288.148813953489</v>
      </c>
      <c r="F390" s="818">
        <f t="shared" si="1898"/>
        <v>38838.978558139534</v>
      </c>
      <c r="G390" s="333">
        <f t="shared" si="1879"/>
        <v>111180.95281395348</v>
      </c>
      <c r="H390" s="332">
        <f>H389/$B$2</f>
        <v>39534.883720930236</v>
      </c>
      <c r="I390" s="817">
        <f t="shared" ref="I390:J390" si="1899">I389/$B$2</f>
        <v>39534.883720930236</v>
      </c>
      <c r="J390" s="817">
        <f t="shared" si="1899"/>
        <v>39534.883720930236</v>
      </c>
      <c r="K390" s="335">
        <f t="shared" si="1881"/>
        <v>118604.65116279072</v>
      </c>
      <c r="L390" s="335">
        <f t="shared" si="1882"/>
        <v>229785.6039767442</v>
      </c>
      <c r="M390" s="817">
        <f>M389/$B$2</f>
        <v>0</v>
      </c>
      <c r="N390" s="817">
        <f t="shared" ref="N390:O390" si="1900">N389/$B$2</f>
        <v>0</v>
      </c>
      <c r="O390" s="817">
        <f t="shared" si="1900"/>
        <v>0</v>
      </c>
      <c r="P390" s="335">
        <f t="shared" si="1884"/>
        <v>0</v>
      </c>
      <c r="Q390" s="817">
        <f>Q389/$B$2</f>
        <v>0</v>
      </c>
      <c r="R390" s="817">
        <f t="shared" ref="R390:S390" si="1901">R389/$B$2</f>
        <v>0</v>
      </c>
      <c r="S390" s="817">
        <f t="shared" si="1901"/>
        <v>0</v>
      </c>
      <c r="T390" s="335">
        <f>S390+R390+Q390</f>
        <v>0</v>
      </c>
      <c r="U390" s="335">
        <f t="shared" si="1887"/>
        <v>0</v>
      </c>
      <c r="V390" s="822">
        <f t="shared" si="1888"/>
        <v>229785.6039767442</v>
      </c>
      <c r="W390" s="823">
        <f t="shared" si="1869"/>
        <v>46053.82544186047</v>
      </c>
      <c r="X390" s="823">
        <f t="shared" si="1889"/>
        <v>72341.974255813955</v>
      </c>
      <c r="Y390" s="823">
        <f t="shared" si="1870"/>
        <v>111180.95281395348</v>
      </c>
      <c r="Z390" s="823">
        <f t="shared" si="1890"/>
        <v>150715.83653488371</v>
      </c>
      <c r="AA390" s="823">
        <f t="shared" si="1871"/>
        <v>190250.72025581394</v>
      </c>
      <c r="AB390" s="823">
        <f t="shared" si="1872"/>
        <v>229785.60397674417</v>
      </c>
      <c r="AC390" s="823">
        <f t="shared" si="1891"/>
        <v>229785.60397674417</v>
      </c>
      <c r="AD390" s="823">
        <f t="shared" si="1873"/>
        <v>229785.60397674417</v>
      </c>
      <c r="AE390" s="823">
        <f t="shared" si="1874"/>
        <v>229785.60397674417</v>
      </c>
      <c r="AF390" s="823">
        <f t="shared" si="1875"/>
        <v>229785.60397674417</v>
      </c>
      <c r="AG390" s="823">
        <f t="shared" si="1892"/>
        <v>229785.60397674417</v>
      </c>
      <c r="AH390" s="822">
        <f t="shared" si="1893"/>
        <v>229785.60397674417</v>
      </c>
    </row>
    <row r="391" spans="1:34" ht="32.1" customHeight="1" outlineLevel="1" x14ac:dyDescent="0.3">
      <c r="A391" s="985" t="str">
        <f t="shared" si="1876"/>
        <v>GERMANY</v>
      </c>
      <c r="B391" s="988" t="str">
        <f t="shared" si="1877"/>
        <v xml:space="preserve">LUNA SOREN GMPBH </v>
      </c>
      <c r="C391" s="321" t="s">
        <v>42</v>
      </c>
      <c r="D391" s="343">
        <f>D389-D387</f>
        <v>133031.44940000001</v>
      </c>
      <c r="E391" s="344">
        <f t="shared" ref="E391:G391" si="1902">E389-E387</f>
        <v>48039.039900000003</v>
      </c>
      <c r="F391" s="345">
        <f t="shared" si="1902"/>
        <v>97007.607799999998</v>
      </c>
      <c r="G391" s="346">
        <f t="shared" si="1902"/>
        <v>278078.09710000001</v>
      </c>
      <c r="H391" s="347">
        <f>H389-H387</f>
        <v>100000</v>
      </c>
      <c r="I391" s="344">
        <f t="shared" ref="I391:V391" si="1903">I389-I387</f>
        <v>95000</v>
      </c>
      <c r="J391" s="348">
        <f t="shared" si="1903"/>
        <v>95000</v>
      </c>
      <c r="K391" s="349">
        <f t="shared" si="1903"/>
        <v>290000</v>
      </c>
      <c r="L391" s="349">
        <f t="shared" si="1903"/>
        <v>568078.09710000001</v>
      </c>
      <c r="M391" s="347">
        <f t="shared" si="1903"/>
        <v>-75000</v>
      </c>
      <c r="N391" s="344">
        <f t="shared" si="1903"/>
        <v>-80000</v>
      </c>
      <c r="O391" s="348">
        <f t="shared" si="1903"/>
        <v>-85000</v>
      </c>
      <c r="P391" s="349">
        <f t="shared" si="1903"/>
        <v>-240000</v>
      </c>
      <c r="Q391" s="347">
        <f t="shared" si="1903"/>
        <v>-155000</v>
      </c>
      <c r="R391" s="344">
        <f t="shared" si="1903"/>
        <v>-150000</v>
      </c>
      <c r="S391" s="348">
        <f t="shared" si="1903"/>
        <v>-120000</v>
      </c>
      <c r="T391" s="349">
        <f t="shared" si="1903"/>
        <v>-425000</v>
      </c>
      <c r="U391" s="349">
        <f t="shared" si="1903"/>
        <v>-665000</v>
      </c>
      <c r="V391" s="658">
        <f t="shared" si="1903"/>
        <v>-96921.902899999986</v>
      </c>
      <c r="W391" s="679">
        <f t="shared" ref="W391:AH391" si="1904">W389-W387</f>
        <v>133031.44940000001</v>
      </c>
      <c r="X391" s="679">
        <f t="shared" si="1904"/>
        <v>181070.48930000002</v>
      </c>
      <c r="Y391" s="679">
        <f t="shared" si="1904"/>
        <v>278078.09710000001</v>
      </c>
      <c r="Z391" s="679">
        <f t="shared" si="1904"/>
        <v>378078.09710000001</v>
      </c>
      <c r="AA391" s="679">
        <f t="shared" si="1904"/>
        <v>473078.09710000001</v>
      </c>
      <c r="AB391" s="679">
        <f t="shared" si="1904"/>
        <v>568078.09710000001</v>
      </c>
      <c r="AC391" s="679">
        <f t="shared" si="1904"/>
        <v>493078.09710000001</v>
      </c>
      <c r="AD391" s="679">
        <f t="shared" si="1904"/>
        <v>413078.09710000001</v>
      </c>
      <c r="AE391" s="679">
        <f t="shared" si="1904"/>
        <v>328078.09710000001</v>
      </c>
      <c r="AF391" s="679">
        <f t="shared" si="1904"/>
        <v>173078.09710000001</v>
      </c>
      <c r="AG391" s="679">
        <f t="shared" si="1904"/>
        <v>23078.097100000014</v>
      </c>
      <c r="AH391" s="649">
        <f t="shared" si="1904"/>
        <v>-96921.902899999986</v>
      </c>
    </row>
    <row r="392" spans="1:34" ht="32.1" customHeight="1" outlineLevel="1" x14ac:dyDescent="0.3">
      <c r="A392" s="985" t="str">
        <f t="shared" si="1876"/>
        <v>GERMANY</v>
      </c>
      <c r="B392" s="988" t="str">
        <f t="shared" si="1877"/>
        <v xml:space="preserve">LUNA SOREN GMPBH </v>
      </c>
      <c r="C392" s="321" t="s">
        <v>43</v>
      </c>
      <c r="D392" s="350">
        <f>D389/D387-1</f>
        <v>2.0466376830769231</v>
      </c>
      <c r="E392" s="351">
        <f t="shared" ref="E392:F392" si="1905">E389/E387-1</f>
        <v>0.73906215230769234</v>
      </c>
      <c r="F392" s="352">
        <f t="shared" si="1905"/>
        <v>1.3858229685714285</v>
      </c>
      <c r="G392" s="353">
        <f>G389/G387-1</f>
        <v>1.3903904855000002</v>
      </c>
      <c r="H392" s="354">
        <f>H389/H387-1</f>
        <v>1.4285714285714284</v>
      </c>
      <c r="I392" s="351">
        <f t="shared" ref="I392:V392" si="1906">I389/I387-1</f>
        <v>1.2666666666666666</v>
      </c>
      <c r="J392" s="355">
        <f t="shared" si="1906"/>
        <v>1.2666666666666666</v>
      </c>
      <c r="K392" s="356">
        <f t="shared" si="1906"/>
        <v>1.3181818181818183</v>
      </c>
      <c r="L392" s="356">
        <f t="shared" si="1906"/>
        <v>1.3525668978571428</v>
      </c>
      <c r="M392" s="354">
        <f t="shared" si="1906"/>
        <v>-1</v>
      </c>
      <c r="N392" s="351">
        <f t="shared" si="1906"/>
        <v>-1</v>
      </c>
      <c r="O392" s="355">
        <f t="shared" si="1906"/>
        <v>-1</v>
      </c>
      <c r="P392" s="356">
        <f t="shared" si="1906"/>
        <v>-1</v>
      </c>
      <c r="Q392" s="354">
        <f t="shared" si="1906"/>
        <v>-1</v>
      </c>
      <c r="R392" s="351">
        <f t="shared" si="1906"/>
        <v>-1</v>
      </c>
      <c r="S392" s="355">
        <f t="shared" si="1906"/>
        <v>-1</v>
      </c>
      <c r="T392" s="356">
        <f t="shared" si="1906"/>
        <v>-1</v>
      </c>
      <c r="U392" s="356">
        <f t="shared" si="1906"/>
        <v>-1</v>
      </c>
      <c r="V392" s="650">
        <f t="shared" si="1906"/>
        <v>-8.9328942764976937E-2</v>
      </c>
      <c r="W392" s="680">
        <f t="shared" ref="W392:AH392" si="1907">W389/W387-1</f>
        <v>2.0466376830769231</v>
      </c>
      <c r="X392" s="680">
        <f t="shared" si="1907"/>
        <v>1.3928499176923079</v>
      </c>
      <c r="Y392" s="680">
        <f t="shared" si="1907"/>
        <v>1.3903904855000002</v>
      </c>
      <c r="Z392" s="680">
        <f t="shared" si="1907"/>
        <v>1.4002892485185185</v>
      </c>
      <c r="AA392" s="680">
        <f t="shared" si="1907"/>
        <v>1.3712408611594205</v>
      </c>
      <c r="AB392" s="680">
        <f t="shared" si="1907"/>
        <v>1.3525668978571428</v>
      </c>
      <c r="AC392" s="680">
        <f t="shared" si="1907"/>
        <v>0.9961173678787878</v>
      </c>
      <c r="AD392" s="680">
        <f t="shared" si="1907"/>
        <v>0.7183966906086956</v>
      </c>
      <c r="AE392" s="680">
        <f t="shared" si="1907"/>
        <v>0.49708802590909085</v>
      </c>
      <c r="AF392" s="680">
        <f t="shared" si="1907"/>
        <v>0.21236576331288348</v>
      </c>
      <c r="AG392" s="680">
        <f t="shared" si="1907"/>
        <v>2.3915126528497366E-2</v>
      </c>
      <c r="AH392" s="650">
        <f t="shared" si="1907"/>
        <v>-8.9328942764976937E-2</v>
      </c>
    </row>
    <row r="393" spans="1:34" ht="32.1" customHeight="1" outlineLevel="1" thickBot="1" x14ac:dyDescent="0.35">
      <c r="A393" s="986" t="str">
        <f t="shared" si="1876"/>
        <v>GERMANY</v>
      </c>
      <c r="B393" s="989" t="str">
        <f t="shared" si="1877"/>
        <v xml:space="preserve">LUNA SOREN GMPBH </v>
      </c>
      <c r="C393" s="261" t="s">
        <v>44</v>
      </c>
      <c r="D393" s="65" t="e">
        <f>D389/D385-1</f>
        <v>#DIV/0!</v>
      </c>
      <c r="E393" s="66" t="e">
        <f t="shared" ref="E393:G393" si="1908">E389/E385-1</f>
        <v>#DIV/0!</v>
      </c>
      <c r="F393" s="67" t="e">
        <f t="shared" si="1908"/>
        <v>#DIV/0!</v>
      </c>
      <c r="G393" s="67" t="e">
        <f t="shared" si="1908"/>
        <v>#DIV/0!</v>
      </c>
      <c r="H393" s="66" t="e">
        <f>H389/H385-1</f>
        <v>#DIV/0!</v>
      </c>
      <c r="I393" s="66" t="e">
        <f t="shared" ref="I393:V393" si="1909">I389/I385-1</f>
        <v>#DIV/0!</v>
      </c>
      <c r="J393" s="68" t="e">
        <f t="shared" si="1909"/>
        <v>#DIV/0!</v>
      </c>
      <c r="K393" s="64" t="e">
        <f t="shared" si="1909"/>
        <v>#DIV/0!</v>
      </c>
      <c r="L393" s="64" t="e">
        <f t="shared" si="1909"/>
        <v>#DIV/0!</v>
      </c>
      <c r="M393" s="66">
        <f t="shared" si="1909"/>
        <v>-1</v>
      </c>
      <c r="N393" s="66">
        <f t="shared" si="1909"/>
        <v>-1</v>
      </c>
      <c r="O393" s="68">
        <f t="shared" si="1909"/>
        <v>-1</v>
      </c>
      <c r="P393" s="64">
        <f t="shared" si="1909"/>
        <v>-1</v>
      </c>
      <c r="Q393" s="66">
        <f t="shared" si="1909"/>
        <v>-1</v>
      </c>
      <c r="R393" s="66">
        <f t="shared" si="1909"/>
        <v>-1</v>
      </c>
      <c r="S393" s="68">
        <f t="shared" si="1909"/>
        <v>-1</v>
      </c>
      <c r="T393" s="64">
        <f t="shared" si="1909"/>
        <v>-1</v>
      </c>
      <c r="U393" s="83">
        <f t="shared" si="1909"/>
        <v>-1</v>
      </c>
      <c r="V393" s="651">
        <f t="shared" si="1909"/>
        <v>1.6031841696973821</v>
      </c>
      <c r="W393" s="69" t="e">
        <f t="shared" ref="W393:AH393" si="1910">W389/W385-1</f>
        <v>#DIV/0!</v>
      </c>
      <c r="X393" s="69" t="e">
        <f t="shared" si="1910"/>
        <v>#DIV/0!</v>
      </c>
      <c r="Y393" s="69" t="e">
        <f t="shared" si="1910"/>
        <v>#DIV/0!</v>
      </c>
      <c r="Z393" s="69" t="e">
        <f t="shared" si="1910"/>
        <v>#DIV/0!</v>
      </c>
      <c r="AA393" s="69" t="e">
        <f t="shared" si="1910"/>
        <v>#DIV/0!</v>
      </c>
      <c r="AB393" s="69" t="e">
        <f t="shared" si="1910"/>
        <v>#DIV/0!</v>
      </c>
      <c r="AC393" s="69">
        <f t="shared" si="1910"/>
        <v>60.112667147406391</v>
      </c>
      <c r="AD393" s="69">
        <f t="shared" si="1910"/>
        <v>15.376378719741908</v>
      </c>
      <c r="AE393" s="69">
        <f t="shared" si="1910"/>
        <v>8.3537028285059982</v>
      </c>
      <c r="AF393" s="69">
        <f t="shared" si="1910"/>
        <v>3.1398016244116285</v>
      </c>
      <c r="AG393" s="69">
        <f t="shared" si="1910"/>
        <v>1.7301231648084023</v>
      </c>
      <c r="AH393" s="651">
        <f t="shared" si="1910"/>
        <v>1.6031841696973821</v>
      </c>
    </row>
    <row r="394" spans="1:34" ht="32.1" hidden="1" customHeight="1" outlineLevel="1" x14ac:dyDescent="0.3">
      <c r="A394" s="984" t="s">
        <v>81</v>
      </c>
      <c r="B394" s="987" t="s">
        <v>99</v>
      </c>
      <c r="C394" s="259" t="s">
        <v>36</v>
      </c>
      <c r="D394" s="477">
        <v>37783.190900000001</v>
      </c>
      <c r="E394" s="478">
        <v>42111.137900000002</v>
      </c>
      <c r="F394" s="479">
        <v>31880.6001</v>
      </c>
      <c r="G394" s="480">
        <f>F394+E394+D394</f>
        <v>111774.9289</v>
      </c>
      <c r="H394" s="481">
        <v>20779.811399999999</v>
      </c>
      <c r="I394" s="478">
        <v>30268.540400000002</v>
      </c>
      <c r="J394" s="482">
        <v>49104.080399999999</v>
      </c>
      <c r="K394" s="483">
        <f>J394+I394+H394</f>
        <v>100152.43220000001</v>
      </c>
      <c r="L394" s="483">
        <f>K394+G394</f>
        <v>211927.36110000001</v>
      </c>
      <c r="M394" s="481">
        <v>41509.888899999998</v>
      </c>
      <c r="N394" s="478">
        <v>61462.0893</v>
      </c>
      <c r="O394" s="482">
        <v>31123.459800000001</v>
      </c>
      <c r="P394" s="483">
        <f>O394+N394+M394</f>
        <v>134095.43799999999</v>
      </c>
      <c r="Q394" s="481">
        <v>45739.649899999997</v>
      </c>
      <c r="R394" s="478">
        <v>73040.249899999995</v>
      </c>
      <c r="S394" s="482">
        <v>12380.759700000001</v>
      </c>
      <c r="T394" s="483">
        <f>S394+R394+Q394</f>
        <v>131160.65949999998</v>
      </c>
      <c r="U394" s="484">
        <f>T394+P394</f>
        <v>265256.09749999997</v>
      </c>
      <c r="V394" s="656">
        <f>U394+L394</f>
        <v>477183.45860000001</v>
      </c>
      <c r="W394" s="403">
        <f t="shared" ref="W394:W399" si="1911">D394</f>
        <v>37783.190900000001</v>
      </c>
      <c r="X394" s="403">
        <f>D394+E394</f>
        <v>79894.328800000003</v>
      </c>
      <c r="Y394" s="403">
        <f t="shared" ref="Y394:Y399" si="1912">D394+E394+F394</f>
        <v>111774.9289</v>
      </c>
      <c r="Z394" s="403">
        <f>D394+E394+F394+H394</f>
        <v>132554.7403</v>
      </c>
      <c r="AA394" s="403">
        <f t="shared" ref="AA394:AA399" si="1913">D394+E394+F394+H394+I394</f>
        <v>162823.2807</v>
      </c>
      <c r="AB394" s="403">
        <f t="shared" ref="AB394:AB399" si="1914">D394+E394+F394+H394+I394+J394</f>
        <v>211927.36110000001</v>
      </c>
      <c r="AC394" s="403">
        <f>D394+E394+F394+H394+I394+J394+M394</f>
        <v>253437.25</v>
      </c>
      <c r="AD394" s="403">
        <f t="shared" ref="AD394:AD399" si="1915">D394+E394+F394+H394+I394+J394+M394+N394</f>
        <v>314899.33929999999</v>
      </c>
      <c r="AE394" s="403">
        <f t="shared" ref="AE394:AE399" si="1916">D394+E394+F394+H394+I394+J394+M394+N394+O394</f>
        <v>346022.7991</v>
      </c>
      <c r="AF394" s="403">
        <f t="shared" ref="AF394:AF399" si="1917">D394+E394+F394+H394+I394+J394+M394+N394+O394+Q394</f>
        <v>391762.44900000002</v>
      </c>
      <c r="AG394" s="403">
        <f>D394+E394+F394+H394+I394+J394+M394+N394+O394+Q394+R394</f>
        <v>464802.69890000002</v>
      </c>
      <c r="AH394" s="1031">
        <f>D394+E394+F394+H394+I394+J394+M394+N394+O394+Q394+R394+S394</f>
        <v>477183.45860000001</v>
      </c>
    </row>
    <row r="395" spans="1:34" ht="32.1" hidden="1" customHeight="1" outlineLevel="1" x14ac:dyDescent="0.3">
      <c r="A395" s="985" t="str">
        <f t="shared" ref="A395:A402" si="1918">A394</f>
        <v>PORTUGAL</v>
      </c>
      <c r="B395" s="988" t="str">
        <f t="shared" ref="B395:B402" si="1919">B394</f>
        <v>CLUB NUANCES UNIPESSOAL LDA</v>
      </c>
      <c r="C395" s="275" t="s">
        <v>37</v>
      </c>
      <c r="D395" s="324">
        <f>D394/$B$2</f>
        <v>8786.788581395349</v>
      </c>
      <c r="E395" s="325">
        <f t="shared" ref="E395:F395" si="1920">E394/$B$2</f>
        <v>9793.2878837209319</v>
      </c>
      <c r="F395" s="326">
        <f t="shared" si="1920"/>
        <v>7414.093046511628</v>
      </c>
      <c r="G395" s="333">
        <f t="shared" ref="G395:G399" si="1921">F395+E395+D395</f>
        <v>25994.169511627908</v>
      </c>
      <c r="H395" s="327">
        <f>H394/$B$2</f>
        <v>4832.5142790697673</v>
      </c>
      <c r="I395" s="325">
        <f t="shared" ref="I395:J395" si="1922">I394/$B$2</f>
        <v>7039.1954418604655</v>
      </c>
      <c r="J395" s="328">
        <f t="shared" si="1922"/>
        <v>11419.553581395348</v>
      </c>
      <c r="K395" s="329">
        <f t="shared" ref="K395:K399" si="1923">J395+I395+H395</f>
        <v>23291.26330232558</v>
      </c>
      <c r="L395" s="329">
        <f t="shared" ref="L395:L399" si="1924">K395+G395</f>
        <v>49285.432813953492</v>
      </c>
      <c r="M395" s="327">
        <f>M394/$B$2</f>
        <v>9653.4625348837217</v>
      </c>
      <c r="N395" s="325">
        <f t="shared" ref="N395:O395" si="1925">N394/$B$2</f>
        <v>14293.509139534885</v>
      </c>
      <c r="O395" s="328">
        <f t="shared" si="1925"/>
        <v>7238.0139069767447</v>
      </c>
      <c r="P395" s="329">
        <f t="shared" ref="P395:P399" si="1926">O395+N395+M395</f>
        <v>31184.985581395351</v>
      </c>
      <c r="Q395" s="327">
        <f>Q394/$B$2</f>
        <v>10637.12788372093</v>
      </c>
      <c r="R395" s="325">
        <f t="shared" ref="R395:S395" si="1927">R394/$B$2</f>
        <v>16986.104627906978</v>
      </c>
      <c r="S395" s="328">
        <f t="shared" si="1927"/>
        <v>2879.2464418604654</v>
      </c>
      <c r="T395" s="329">
        <f t="shared" ref="T395:T398" si="1928">S395+R395+Q395</f>
        <v>30502.478953488375</v>
      </c>
      <c r="U395" s="329">
        <f t="shared" ref="U395:U399" si="1929">T395+P395</f>
        <v>61687.464534883722</v>
      </c>
      <c r="V395" s="645">
        <f t="shared" ref="V395:V399" si="1930">U395+L395</f>
        <v>110972.89734883721</v>
      </c>
      <c r="W395" s="675">
        <f t="shared" si="1911"/>
        <v>8786.788581395349</v>
      </c>
      <c r="X395" s="675">
        <f t="shared" ref="X395:X399" si="1931">D395+E395</f>
        <v>18580.076465116283</v>
      </c>
      <c r="Y395" s="675">
        <f t="shared" si="1912"/>
        <v>25994.169511627912</v>
      </c>
      <c r="Z395" s="675">
        <f t="shared" ref="Z395:Z399" si="1932">D395+E395+F395+H395</f>
        <v>30826.68379069768</v>
      </c>
      <c r="AA395" s="675">
        <f t="shared" si="1913"/>
        <v>37865.879232558145</v>
      </c>
      <c r="AB395" s="675">
        <f t="shared" si="1914"/>
        <v>49285.432813953492</v>
      </c>
      <c r="AC395" s="675">
        <f t="shared" ref="AC395:AC399" si="1933">D395+E395+F395+H395+I395+J395+M395</f>
        <v>58938.895348837214</v>
      </c>
      <c r="AD395" s="675">
        <f t="shared" si="1915"/>
        <v>73232.404488372093</v>
      </c>
      <c r="AE395" s="675">
        <f t="shared" si="1916"/>
        <v>80470.418395348839</v>
      </c>
      <c r="AF395" s="675">
        <f t="shared" si="1917"/>
        <v>91107.546279069764</v>
      </c>
      <c r="AG395" s="675">
        <f t="shared" ref="AG395:AG399" si="1934">D395+E395+F395+H395+I395+J395+M395+N395+O395+Q395+R395</f>
        <v>108093.65090697675</v>
      </c>
      <c r="AH395" s="645">
        <f t="shared" ref="AH395:AH399" si="1935">D395+E395+F395+H395+I395+J395+M395+N395+O395+Q395+R395+S395</f>
        <v>110972.89734883721</v>
      </c>
    </row>
    <row r="396" spans="1:34" ht="32.1" hidden="1" customHeight="1" outlineLevel="1" x14ac:dyDescent="0.3">
      <c r="A396" s="985" t="str">
        <f t="shared" si="1918"/>
        <v>PORTUGAL</v>
      </c>
      <c r="B396" s="988" t="str">
        <f t="shared" si="1919"/>
        <v>CLUB NUANCES UNIPESSOAL LDA</v>
      </c>
      <c r="C396" s="322" t="s">
        <v>38</v>
      </c>
      <c r="D396" s="336">
        <v>47000</v>
      </c>
      <c r="E396" s="337">
        <v>52000</v>
      </c>
      <c r="F396" s="338">
        <v>39000</v>
      </c>
      <c r="G396" s="339">
        <f t="shared" si="1921"/>
        <v>138000</v>
      </c>
      <c r="H396" s="340">
        <v>32500</v>
      </c>
      <c r="I396" s="337">
        <v>35000</v>
      </c>
      <c r="J396" s="341">
        <v>57500</v>
      </c>
      <c r="K396" s="342">
        <f t="shared" si="1923"/>
        <v>125000</v>
      </c>
      <c r="L396" s="342">
        <f t="shared" si="1924"/>
        <v>263000</v>
      </c>
      <c r="M396" s="340">
        <v>52000</v>
      </c>
      <c r="N396" s="337">
        <v>69000</v>
      </c>
      <c r="O396" s="341">
        <v>49000</v>
      </c>
      <c r="P396" s="342">
        <f t="shared" si="1926"/>
        <v>170000</v>
      </c>
      <c r="Q396" s="340">
        <v>52000</v>
      </c>
      <c r="R396" s="337">
        <v>81000</v>
      </c>
      <c r="S396" s="341">
        <v>52000</v>
      </c>
      <c r="T396" s="342">
        <f t="shared" si="1928"/>
        <v>185000</v>
      </c>
      <c r="U396" s="342">
        <f t="shared" si="1929"/>
        <v>355000</v>
      </c>
      <c r="V396" s="646">
        <f t="shared" si="1930"/>
        <v>618000</v>
      </c>
      <c r="W396" s="676">
        <f t="shared" si="1911"/>
        <v>47000</v>
      </c>
      <c r="X396" s="676">
        <f t="shared" si="1931"/>
        <v>99000</v>
      </c>
      <c r="Y396" s="676">
        <f t="shared" si="1912"/>
        <v>138000</v>
      </c>
      <c r="Z396" s="676">
        <f t="shared" si="1932"/>
        <v>170500</v>
      </c>
      <c r="AA396" s="676">
        <f t="shared" si="1913"/>
        <v>205500</v>
      </c>
      <c r="AB396" s="676">
        <f t="shared" si="1914"/>
        <v>263000</v>
      </c>
      <c r="AC396" s="676">
        <f t="shared" si="1933"/>
        <v>315000</v>
      </c>
      <c r="AD396" s="676">
        <f t="shared" si="1915"/>
        <v>384000</v>
      </c>
      <c r="AE396" s="676">
        <f t="shared" si="1916"/>
        <v>433000</v>
      </c>
      <c r="AF396" s="676">
        <f t="shared" si="1917"/>
        <v>485000</v>
      </c>
      <c r="AG396" s="676">
        <f t="shared" si="1934"/>
        <v>566000</v>
      </c>
      <c r="AH396" s="646">
        <f t="shared" si="1935"/>
        <v>618000</v>
      </c>
    </row>
    <row r="397" spans="1:34" ht="32.1" hidden="1" customHeight="1" outlineLevel="1" x14ac:dyDescent="0.3">
      <c r="A397" s="985" t="str">
        <f t="shared" si="1918"/>
        <v>PORTUGAL</v>
      </c>
      <c r="B397" s="988" t="str">
        <f t="shared" si="1919"/>
        <v>CLUB NUANCES UNIPESSOAL LDA</v>
      </c>
      <c r="C397" s="268" t="s">
        <v>39</v>
      </c>
      <c r="D397" s="331">
        <f>D396/$B$2</f>
        <v>10930.232558139536</v>
      </c>
      <c r="E397" s="332">
        <f t="shared" ref="E397:F397" si="1936">E396/$B$2</f>
        <v>12093.023255813954</v>
      </c>
      <c r="F397" s="333">
        <f t="shared" si="1936"/>
        <v>9069.7674418604656</v>
      </c>
      <c r="G397" s="333">
        <f t="shared" si="1921"/>
        <v>32093.023255813954</v>
      </c>
      <c r="H397" s="332">
        <f>H396/$B$2</f>
        <v>7558.1395348837214</v>
      </c>
      <c r="I397" s="332">
        <f t="shared" ref="I397:J397" si="1937">I396/$B$2</f>
        <v>8139.5348837209303</v>
      </c>
      <c r="J397" s="334">
        <f t="shared" si="1937"/>
        <v>13372.093023255815</v>
      </c>
      <c r="K397" s="335">
        <f t="shared" si="1923"/>
        <v>29069.767441860466</v>
      </c>
      <c r="L397" s="335">
        <f t="shared" si="1924"/>
        <v>61162.79069767442</v>
      </c>
      <c r="M397" s="332">
        <f>M396/$B$2</f>
        <v>12093.023255813954</v>
      </c>
      <c r="N397" s="332">
        <f t="shared" ref="N397:O397" si="1938">N396/$B$2</f>
        <v>16046.511627906977</v>
      </c>
      <c r="O397" s="334">
        <f t="shared" si="1938"/>
        <v>11395.348837209303</v>
      </c>
      <c r="P397" s="335">
        <f t="shared" si="1926"/>
        <v>39534.883720930236</v>
      </c>
      <c r="Q397" s="332">
        <f>Q396/$B$2</f>
        <v>12093.023255813954</v>
      </c>
      <c r="R397" s="332">
        <f t="shared" ref="R397:S397" si="1939">R396/$B$2</f>
        <v>18837.209302325584</v>
      </c>
      <c r="S397" s="334">
        <f t="shared" si="1939"/>
        <v>12093.023255813954</v>
      </c>
      <c r="T397" s="335">
        <f t="shared" si="1928"/>
        <v>43023.255813953496</v>
      </c>
      <c r="U397" s="335">
        <f t="shared" si="1929"/>
        <v>82558.139534883725</v>
      </c>
      <c r="V397" s="647">
        <f t="shared" si="1930"/>
        <v>143720.93023255814</v>
      </c>
      <c r="W397" s="677">
        <f t="shared" si="1911"/>
        <v>10930.232558139536</v>
      </c>
      <c r="X397" s="677">
        <f t="shared" si="1931"/>
        <v>23023.255813953489</v>
      </c>
      <c r="Y397" s="677">
        <f t="shared" si="1912"/>
        <v>32093.023255813954</v>
      </c>
      <c r="Z397" s="677">
        <f t="shared" si="1932"/>
        <v>39651.162790697679</v>
      </c>
      <c r="AA397" s="677">
        <f t="shared" si="1913"/>
        <v>47790.69767441861</v>
      </c>
      <c r="AB397" s="677">
        <f t="shared" si="1914"/>
        <v>61162.790697674427</v>
      </c>
      <c r="AC397" s="677">
        <f t="shared" si="1933"/>
        <v>73255.813953488381</v>
      </c>
      <c r="AD397" s="677">
        <f t="shared" si="1915"/>
        <v>89302.325581395358</v>
      </c>
      <c r="AE397" s="677">
        <f t="shared" si="1916"/>
        <v>100697.67441860466</v>
      </c>
      <c r="AF397" s="677">
        <f t="shared" si="1917"/>
        <v>112790.69767441861</v>
      </c>
      <c r="AG397" s="677">
        <f t="shared" si="1934"/>
        <v>131627.90697674418</v>
      </c>
      <c r="AH397" s="647">
        <f t="shared" si="1935"/>
        <v>143720.93023255814</v>
      </c>
    </row>
    <row r="398" spans="1:34" ht="32.1" hidden="1" customHeight="1" outlineLevel="1" x14ac:dyDescent="0.3">
      <c r="A398" s="985" t="str">
        <f t="shared" si="1918"/>
        <v>PORTUGAL</v>
      </c>
      <c r="B398" s="988" t="str">
        <f t="shared" si="1919"/>
        <v>CLUB NUANCES UNIPESSOAL LDA</v>
      </c>
      <c r="C398" s="323" t="s">
        <v>40</v>
      </c>
      <c r="D398" s="357">
        <f>'JANUARY ''25 PLN'!I50</f>
        <v>48202.340100000001</v>
      </c>
      <c r="E398" s="358">
        <f>'FEBRUARY ''25 PLN'!P51</f>
        <v>93570.998999999996</v>
      </c>
      <c r="F398" s="359">
        <f>'MARCH ''25 PLN'!Q51</f>
        <v>35040.528100000003</v>
      </c>
      <c r="G398" s="360">
        <f t="shared" si="1921"/>
        <v>176813.86720000001</v>
      </c>
      <c r="H398" s="361">
        <f>'APRIL ''25 PLN'!P51</f>
        <v>55000</v>
      </c>
      <c r="I398" s="358">
        <f>'MAY ''25 PLN'!P51</f>
        <v>50000</v>
      </c>
      <c r="J398" s="362">
        <f>'JUNE ''25 PLN'!Q51</f>
        <v>57500</v>
      </c>
      <c r="K398" s="363">
        <f t="shared" si="1923"/>
        <v>162500</v>
      </c>
      <c r="L398" s="363">
        <f t="shared" si="1924"/>
        <v>339313.86719999998</v>
      </c>
      <c r="M398" s="361">
        <f>'JULY ''25 PLN'!P50</f>
        <v>0</v>
      </c>
      <c r="N398" s="358">
        <f>'AUGUST ''25 PLN'!P50</f>
        <v>0</v>
      </c>
      <c r="O398" s="362">
        <f>'SEPTEMBER ''25 PLN'!P50</f>
        <v>0</v>
      </c>
      <c r="P398" s="363">
        <f t="shared" si="1926"/>
        <v>0</v>
      </c>
      <c r="Q398" s="361">
        <f>'OCTOBER ''25 PLN'!P50</f>
        <v>0</v>
      </c>
      <c r="R398" s="358">
        <f>'NOVEMBER ''25 PLN'!P50</f>
        <v>0</v>
      </c>
      <c r="S398" s="362">
        <f>'DECEMBER ''25 PLN'!P50</f>
        <v>0</v>
      </c>
      <c r="T398" s="363">
        <f t="shared" si="1928"/>
        <v>0</v>
      </c>
      <c r="U398" s="363">
        <f t="shared" si="1929"/>
        <v>0</v>
      </c>
      <c r="V398" s="648">
        <f t="shared" si="1930"/>
        <v>339313.86719999998</v>
      </c>
      <c r="W398" s="678">
        <f t="shared" si="1911"/>
        <v>48202.340100000001</v>
      </c>
      <c r="X398" s="678">
        <f t="shared" si="1931"/>
        <v>141773.33909999998</v>
      </c>
      <c r="Y398" s="678">
        <f t="shared" si="1912"/>
        <v>176813.86719999998</v>
      </c>
      <c r="Z398" s="678">
        <f t="shared" si="1932"/>
        <v>231813.86719999998</v>
      </c>
      <c r="AA398" s="678">
        <f t="shared" si="1913"/>
        <v>281813.86719999998</v>
      </c>
      <c r="AB398" s="678">
        <f t="shared" si="1914"/>
        <v>339313.86719999998</v>
      </c>
      <c r="AC398" s="678">
        <f t="shared" si="1933"/>
        <v>339313.86719999998</v>
      </c>
      <c r="AD398" s="678">
        <f t="shared" si="1915"/>
        <v>339313.86719999998</v>
      </c>
      <c r="AE398" s="678">
        <f t="shared" si="1916"/>
        <v>339313.86719999998</v>
      </c>
      <c r="AF398" s="678">
        <f t="shared" si="1917"/>
        <v>339313.86719999998</v>
      </c>
      <c r="AG398" s="678">
        <f t="shared" si="1934"/>
        <v>339313.86719999998</v>
      </c>
      <c r="AH398" s="648">
        <f t="shared" si="1935"/>
        <v>339313.86719999998</v>
      </c>
    </row>
    <row r="399" spans="1:34" ht="32.1" hidden="1" customHeight="1" outlineLevel="1" x14ac:dyDescent="0.3">
      <c r="A399" s="985" t="str">
        <f t="shared" si="1918"/>
        <v>PORTUGAL</v>
      </c>
      <c r="B399" s="988" t="str">
        <f t="shared" si="1919"/>
        <v>CLUB NUANCES UNIPESSOAL LDA</v>
      </c>
      <c r="C399" s="268" t="s">
        <v>41</v>
      </c>
      <c r="D399" s="331">
        <f>D398/$B$2</f>
        <v>11209.846534883722</v>
      </c>
      <c r="E399" s="817">
        <f t="shared" ref="E399:F399" si="1940">E398/$B$2</f>
        <v>21760.697441860466</v>
      </c>
      <c r="F399" s="818">
        <f t="shared" si="1940"/>
        <v>8148.960023255815</v>
      </c>
      <c r="G399" s="333">
        <f t="shared" si="1921"/>
        <v>41119.504000000001</v>
      </c>
      <c r="H399" s="332">
        <f>H398/$B$2</f>
        <v>12790.697674418605</v>
      </c>
      <c r="I399" s="817">
        <f t="shared" ref="I399:J399" si="1941">I398/$B$2</f>
        <v>11627.906976744187</v>
      </c>
      <c r="J399" s="817">
        <f t="shared" si="1941"/>
        <v>13372.093023255815</v>
      </c>
      <c r="K399" s="335">
        <f t="shared" si="1923"/>
        <v>37790.697674418603</v>
      </c>
      <c r="L399" s="335">
        <f t="shared" si="1924"/>
        <v>78910.201674418611</v>
      </c>
      <c r="M399" s="817">
        <f>M398/$B$2</f>
        <v>0</v>
      </c>
      <c r="N399" s="817">
        <f t="shared" ref="N399:O399" si="1942">N398/$B$2</f>
        <v>0</v>
      </c>
      <c r="O399" s="817">
        <f t="shared" si="1942"/>
        <v>0</v>
      </c>
      <c r="P399" s="335">
        <f t="shared" si="1926"/>
        <v>0</v>
      </c>
      <c r="Q399" s="817">
        <f>Q398/$B$2</f>
        <v>0</v>
      </c>
      <c r="R399" s="817">
        <f t="shared" ref="R399:S399" si="1943">R398/$B$2</f>
        <v>0</v>
      </c>
      <c r="S399" s="817">
        <f t="shared" si="1943"/>
        <v>0</v>
      </c>
      <c r="T399" s="335">
        <f>S399+R399+Q399</f>
        <v>0</v>
      </c>
      <c r="U399" s="335">
        <f t="shared" si="1929"/>
        <v>0</v>
      </c>
      <c r="V399" s="822">
        <f t="shared" si="1930"/>
        <v>78910.201674418611</v>
      </c>
      <c r="W399" s="823">
        <f t="shared" si="1911"/>
        <v>11209.846534883722</v>
      </c>
      <c r="X399" s="823">
        <f t="shared" si="1931"/>
        <v>32970.543976744186</v>
      </c>
      <c r="Y399" s="823">
        <f t="shared" si="1912"/>
        <v>41119.504000000001</v>
      </c>
      <c r="Z399" s="823">
        <f t="shared" si="1932"/>
        <v>53910.201674418604</v>
      </c>
      <c r="AA399" s="823">
        <f t="shared" si="1913"/>
        <v>65538.108651162795</v>
      </c>
      <c r="AB399" s="823">
        <f t="shared" si="1914"/>
        <v>78910.201674418611</v>
      </c>
      <c r="AC399" s="823">
        <f t="shared" si="1933"/>
        <v>78910.201674418611</v>
      </c>
      <c r="AD399" s="823">
        <f t="shared" si="1915"/>
        <v>78910.201674418611</v>
      </c>
      <c r="AE399" s="823">
        <f t="shared" si="1916"/>
        <v>78910.201674418611</v>
      </c>
      <c r="AF399" s="823">
        <f t="shared" si="1917"/>
        <v>78910.201674418611</v>
      </c>
      <c r="AG399" s="823">
        <f t="shared" si="1934"/>
        <v>78910.201674418611</v>
      </c>
      <c r="AH399" s="822">
        <f t="shared" si="1935"/>
        <v>78910.201674418611</v>
      </c>
    </row>
    <row r="400" spans="1:34" ht="32.1" hidden="1" customHeight="1" outlineLevel="1" x14ac:dyDescent="0.3">
      <c r="A400" s="985" t="str">
        <f t="shared" si="1918"/>
        <v>PORTUGAL</v>
      </c>
      <c r="B400" s="988" t="str">
        <f t="shared" si="1919"/>
        <v>CLUB NUANCES UNIPESSOAL LDA</v>
      </c>
      <c r="C400" s="321" t="s">
        <v>42</v>
      </c>
      <c r="D400" s="417">
        <f>D398-D396</f>
        <v>1202.3401000000013</v>
      </c>
      <c r="E400" s="418">
        <f t="shared" ref="E400:G400" si="1944">E398-E396</f>
        <v>41570.998999999996</v>
      </c>
      <c r="F400" s="419">
        <f t="shared" si="1944"/>
        <v>-3959.4718999999968</v>
      </c>
      <c r="G400" s="420">
        <f t="shared" si="1944"/>
        <v>38813.867200000008</v>
      </c>
      <c r="H400" s="421">
        <f>H398-H396</f>
        <v>22500</v>
      </c>
      <c r="I400" s="418">
        <f t="shared" ref="I400:V400" si="1945">I398-I396</f>
        <v>15000</v>
      </c>
      <c r="J400" s="422">
        <f t="shared" si="1945"/>
        <v>0</v>
      </c>
      <c r="K400" s="423">
        <f t="shared" si="1945"/>
        <v>37500</v>
      </c>
      <c r="L400" s="423">
        <f t="shared" si="1945"/>
        <v>76313.867199999979</v>
      </c>
      <c r="M400" s="421">
        <f t="shared" si="1945"/>
        <v>-52000</v>
      </c>
      <c r="N400" s="418">
        <f t="shared" si="1945"/>
        <v>-69000</v>
      </c>
      <c r="O400" s="422">
        <f t="shared" si="1945"/>
        <v>-49000</v>
      </c>
      <c r="P400" s="423">
        <f t="shared" si="1945"/>
        <v>-170000</v>
      </c>
      <c r="Q400" s="421">
        <f t="shared" si="1945"/>
        <v>-52000</v>
      </c>
      <c r="R400" s="418">
        <f t="shared" si="1945"/>
        <v>-81000</v>
      </c>
      <c r="S400" s="422">
        <f t="shared" si="1945"/>
        <v>-52000</v>
      </c>
      <c r="T400" s="423">
        <f t="shared" si="1945"/>
        <v>-185000</v>
      </c>
      <c r="U400" s="423">
        <f t="shared" si="1945"/>
        <v>-355000</v>
      </c>
      <c r="V400" s="649">
        <f t="shared" si="1945"/>
        <v>-278686.13280000002</v>
      </c>
      <c r="W400" s="679">
        <f t="shared" ref="W400:AH400" si="1946">W398-W396</f>
        <v>1202.3401000000013</v>
      </c>
      <c r="X400" s="679">
        <f t="shared" si="1946"/>
        <v>42773.339099999983</v>
      </c>
      <c r="Y400" s="679">
        <f t="shared" si="1946"/>
        <v>38813.867199999979</v>
      </c>
      <c r="Z400" s="679">
        <f t="shared" si="1946"/>
        <v>61313.867199999979</v>
      </c>
      <c r="AA400" s="679">
        <f t="shared" si="1946"/>
        <v>76313.867199999979</v>
      </c>
      <c r="AB400" s="679">
        <f t="shared" si="1946"/>
        <v>76313.867199999979</v>
      </c>
      <c r="AC400" s="679">
        <f t="shared" si="1946"/>
        <v>24313.867199999979</v>
      </c>
      <c r="AD400" s="679">
        <f t="shared" si="1946"/>
        <v>-44686.132800000021</v>
      </c>
      <c r="AE400" s="679">
        <f t="shared" si="1946"/>
        <v>-93686.132800000021</v>
      </c>
      <c r="AF400" s="679">
        <f t="shared" si="1946"/>
        <v>-145686.13280000002</v>
      </c>
      <c r="AG400" s="679">
        <f t="shared" si="1946"/>
        <v>-226686.13280000002</v>
      </c>
      <c r="AH400" s="649">
        <f t="shared" si="1946"/>
        <v>-278686.13280000002</v>
      </c>
    </row>
    <row r="401" spans="1:34" ht="32.1" hidden="1" customHeight="1" outlineLevel="1" x14ac:dyDescent="0.3">
      <c r="A401" s="985" t="str">
        <f t="shared" si="1918"/>
        <v>PORTUGAL</v>
      </c>
      <c r="B401" s="988" t="str">
        <f t="shared" si="1919"/>
        <v>CLUB NUANCES UNIPESSOAL LDA</v>
      </c>
      <c r="C401" s="321" t="s">
        <v>43</v>
      </c>
      <c r="D401" s="424">
        <f>D398/D396-1</f>
        <v>2.5581704255319249E-2</v>
      </c>
      <c r="E401" s="425">
        <f t="shared" ref="E401:F401" si="1947">E398/E396-1</f>
        <v>0.79944228846153842</v>
      </c>
      <c r="F401" s="426">
        <f t="shared" si="1947"/>
        <v>-0.10152492051282047</v>
      </c>
      <c r="G401" s="427">
        <f>G398/G396-1</f>
        <v>0.28125990724637684</v>
      </c>
      <c r="H401" s="428">
        <f>H398/H396-1</f>
        <v>0.69230769230769229</v>
      </c>
      <c r="I401" s="425">
        <f t="shared" ref="I401:V401" si="1948">I398/I396-1</f>
        <v>0.4285714285714286</v>
      </c>
      <c r="J401" s="429">
        <f t="shared" si="1948"/>
        <v>0</v>
      </c>
      <c r="K401" s="430">
        <f t="shared" si="1948"/>
        <v>0.30000000000000004</v>
      </c>
      <c r="L401" s="430">
        <f t="shared" si="1948"/>
        <v>0.2901667954372622</v>
      </c>
      <c r="M401" s="428">
        <f t="shared" si="1948"/>
        <v>-1</v>
      </c>
      <c r="N401" s="425">
        <f t="shared" si="1948"/>
        <v>-1</v>
      </c>
      <c r="O401" s="429">
        <f t="shared" si="1948"/>
        <v>-1</v>
      </c>
      <c r="P401" s="430">
        <f t="shared" si="1948"/>
        <v>-1</v>
      </c>
      <c r="Q401" s="428">
        <f t="shared" si="1948"/>
        <v>-1</v>
      </c>
      <c r="R401" s="425">
        <f t="shared" si="1948"/>
        <v>-1</v>
      </c>
      <c r="S401" s="429">
        <f t="shared" si="1948"/>
        <v>-1</v>
      </c>
      <c r="T401" s="430">
        <f t="shared" si="1948"/>
        <v>-1</v>
      </c>
      <c r="U401" s="430">
        <f t="shared" si="1948"/>
        <v>-1</v>
      </c>
      <c r="V401" s="650">
        <f t="shared" si="1948"/>
        <v>-0.45094843495145631</v>
      </c>
      <c r="W401" s="680">
        <f t="shared" ref="W401:AH401" si="1949">W398/W396-1</f>
        <v>2.5581704255319249E-2</v>
      </c>
      <c r="X401" s="680">
        <f t="shared" si="1949"/>
        <v>0.43205393030303019</v>
      </c>
      <c r="Y401" s="680">
        <f t="shared" si="1949"/>
        <v>0.28125990724637662</v>
      </c>
      <c r="Z401" s="680">
        <f t="shared" si="1949"/>
        <v>0.35961212434017575</v>
      </c>
      <c r="AA401" s="680">
        <f t="shared" si="1949"/>
        <v>0.37135701800486598</v>
      </c>
      <c r="AB401" s="680">
        <f t="shared" si="1949"/>
        <v>0.2901667954372622</v>
      </c>
      <c r="AC401" s="680">
        <f t="shared" si="1949"/>
        <v>7.7186879999999958E-2</v>
      </c>
      <c r="AD401" s="680">
        <f t="shared" si="1949"/>
        <v>-0.11637013750000003</v>
      </c>
      <c r="AE401" s="680">
        <f t="shared" si="1949"/>
        <v>-0.21636520277136262</v>
      </c>
      <c r="AF401" s="680">
        <f t="shared" si="1949"/>
        <v>-0.3003837789690722</v>
      </c>
      <c r="AG401" s="680">
        <f t="shared" si="1949"/>
        <v>-0.40050553498233221</v>
      </c>
      <c r="AH401" s="650">
        <f t="shared" si="1949"/>
        <v>-0.45094843495145631</v>
      </c>
    </row>
    <row r="402" spans="1:34" ht="32.1" hidden="1" customHeight="1" outlineLevel="1" thickBot="1" x14ac:dyDescent="0.35">
      <c r="A402" s="986" t="str">
        <f t="shared" si="1918"/>
        <v>PORTUGAL</v>
      </c>
      <c r="B402" s="989" t="str">
        <f t="shared" si="1919"/>
        <v>CLUB NUANCES UNIPESSOAL LDA</v>
      </c>
      <c r="C402" s="261" t="s">
        <v>44</v>
      </c>
      <c r="D402" s="70">
        <f t="shared" ref="D402:AH402" si="1950">D398/D394-1</f>
        <v>0.27576149477623924</v>
      </c>
      <c r="E402" s="80">
        <f t="shared" si="1950"/>
        <v>1.2220012012546446</v>
      </c>
      <c r="F402" s="79">
        <f t="shared" si="1950"/>
        <v>9.9117582168724683E-2</v>
      </c>
      <c r="G402" s="79">
        <f t="shared" si="1950"/>
        <v>0.58187411917915344</v>
      </c>
      <c r="H402" s="80">
        <f t="shared" si="1950"/>
        <v>1.6467997683559341</v>
      </c>
      <c r="I402" s="80">
        <f t="shared" si="1950"/>
        <v>0.65188011510459209</v>
      </c>
      <c r="J402" s="82">
        <f t="shared" si="1950"/>
        <v>0.17098211659005025</v>
      </c>
      <c r="K402" s="69">
        <f t="shared" si="1950"/>
        <v>0.6225267467842881</v>
      </c>
      <c r="L402" s="69">
        <f t="shared" si="1950"/>
        <v>0.60108569954726798</v>
      </c>
      <c r="M402" s="80">
        <f t="shared" si="1950"/>
        <v>-1</v>
      </c>
      <c r="N402" s="80">
        <f t="shared" si="1950"/>
        <v>-1</v>
      </c>
      <c r="O402" s="82">
        <f t="shared" si="1950"/>
        <v>-1</v>
      </c>
      <c r="P402" s="69">
        <f t="shared" si="1950"/>
        <v>-1</v>
      </c>
      <c r="Q402" s="80">
        <f t="shared" si="1950"/>
        <v>-1</v>
      </c>
      <c r="R402" s="80">
        <f t="shared" si="1950"/>
        <v>-1</v>
      </c>
      <c r="S402" s="82">
        <f t="shared" si="1950"/>
        <v>-1</v>
      </c>
      <c r="T402" s="69">
        <f t="shared" si="1950"/>
        <v>-1</v>
      </c>
      <c r="U402" s="69">
        <f t="shared" si="1950"/>
        <v>-1</v>
      </c>
      <c r="V402" s="651">
        <f t="shared" si="1950"/>
        <v>-0.28892366010442427</v>
      </c>
      <c r="W402" s="69">
        <f t="shared" si="1950"/>
        <v>0.27576149477623924</v>
      </c>
      <c r="X402" s="69">
        <f t="shared" si="1950"/>
        <v>0.7745106721517383</v>
      </c>
      <c r="Y402" s="69">
        <f t="shared" si="1950"/>
        <v>0.58187411917915322</v>
      </c>
      <c r="Z402" s="69">
        <f t="shared" si="1950"/>
        <v>0.74881612438269007</v>
      </c>
      <c r="AA402" s="69">
        <f t="shared" si="1950"/>
        <v>0.73079590331580868</v>
      </c>
      <c r="AB402" s="69">
        <f t="shared" si="1950"/>
        <v>0.60108569954726798</v>
      </c>
      <c r="AC402" s="69">
        <f t="shared" si="1950"/>
        <v>0.33884765242678405</v>
      </c>
      <c r="AD402" s="69">
        <f t="shared" si="1950"/>
        <v>7.7531213480065864E-2</v>
      </c>
      <c r="AE402" s="69">
        <f t="shared" si="1950"/>
        <v>-1.9388699003215604E-2</v>
      </c>
      <c r="AF402" s="69">
        <f t="shared" si="1950"/>
        <v>-0.1338785326002494</v>
      </c>
      <c r="AG402" s="69">
        <f t="shared" si="1950"/>
        <v>-0.26998300998892932</v>
      </c>
      <c r="AH402" s="651">
        <f t="shared" si="1950"/>
        <v>-0.28892366010442427</v>
      </c>
    </row>
    <row r="403" spans="1:34" ht="34.35" hidden="1" customHeight="1" outlineLevel="1" x14ac:dyDescent="0.3">
      <c r="A403" s="984" t="s">
        <v>100</v>
      </c>
      <c r="B403" s="987" t="s">
        <v>101</v>
      </c>
      <c r="C403" s="259" t="s">
        <v>36</v>
      </c>
      <c r="D403" s="477"/>
      <c r="E403" s="478"/>
      <c r="F403" s="479"/>
      <c r="G403" s="480"/>
      <c r="H403" s="481"/>
      <c r="I403" s="478"/>
      <c r="J403" s="482"/>
      <c r="K403" s="483"/>
      <c r="L403" s="483"/>
      <c r="M403" s="481"/>
      <c r="N403" s="478"/>
      <c r="O403" s="482"/>
      <c r="P403" s="483"/>
      <c r="Q403" s="481"/>
      <c r="R403" s="478"/>
      <c r="S403" s="482"/>
      <c r="T403" s="483"/>
      <c r="U403" s="484"/>
      <c r="V403" s="656"/>
      <c r="W403" s="403"/>
      <c r="X403" s="403"/>
      <c r="Y403" s="403"/>
      <c r="Z403" s="403"/>
      <c r="AA403" s="403"/>
      <c r="AB403" s="403"/>
      <c r="AC403" s="403"/>
      <c r="AD403" s="403"/>
      <c r="AE403" s="403"/>
      <c r="AF403" s="403"/>
      <c r="AG403" s="403"/>
      <c r="AH403" s="1031"/>
    </row>
    <row r="404" spans="1:34" ht="34.35" hidden="1" customHeight="1" outlineLevel="1" x14ac:dyDescent="0.3">
      <c r="A404" s="985" t="str">
        <f t="shared" ref="A404:A411" si="1951">A403</f>
        <v>UNITED KINGDOM</v>
      </c>
      <c r="B404" s="988" t="str">
        <f t="shared" ref="B404:B411" si="1952">B403</f>
        <v>HOUSE OF BEAUTY</v>
      </c>
      <c r="C404" s="275" t="s">
        <v>37</v>
      </c>
      <c r="D404" s="324">
        <f>D403/$B$2</f>
        <v>0</v>
      </c>
      <c r="E404" s="325">
        <f t="shared" ref="E404:F404" si="1953">E403/$B$2</f>
        <v>0</v>
      </c>
      <c r="F404" s="326">
        <f t="shared" si="1953"/>
        <v>0</v>
      </c>
      <c r="G404" s="333">
        <f t="shared" ref="G404" si="1954">F404+E404+D404</f>
        <v>0</v>
      </c>
      <c r="H404" s="327">
        <f>H403/$B$2</f>
        <v>0</v>
      </c>
      <c r="I404" s="325">
        <f t="shared" ref="I404:J404" si="1955">I403/$B$2</f>
        <v>0</v>
      </c>
      <c r="J404" s="328">
        <f t="shared" si="1955"/>
        <v>0</v>
      </c>
      <c r="K404" s="329">
        <f t="shared" ref="K404" si="1956">J404+I404+H404</f>
        <v>0</v>
      </c>
      <c r="L404" s="329">
        <f t="shared" ref="L404" si="1957">K404+G404</f>
        <v>0</v>
      </c>
      <c r="M404" s="327">
        <f>M403/$B$2</f>
        <v>0</v>
      </c>
      <c r="N404" s="325">
        <f t="shared" ref="N404:O404" si="1958">N403/$B$2</f>
        <v>0</v>
      </c>
      <c r="O404" s="328">
        <f t="shared" si="1958"/>
        <v>0</v>
      </c>
      <c r="P404" s="329">
        <f t="shared" ref="P404" si="1959">O404+N404+M404</f>
        <v>0</v>
      </c>
      <c r="Q404" s="327">
        <f>Q403/$B$2</f>
        <v>0</v>
      </c>
      <c r="R404" s="325">
        <f t="shared" ref="R404:S404" si="1960">R403/$B$2</f>
        <v>0</v>
      </c>
      <c r="S404" s="328">
        <f t="shared" si="1960"/>
        <v>0</v>
      </c>
      <c r="T404" s="329">
        <f t="shared" ref="T404" si="1961">S404+R404+Q404</f>
        <v>0</v>
      </c>
      <c r="U404" s="329">
        <f t="shared" ref="U404" si="1962">T404+P404</f>
        <v>0</v>
      </c>
      <c r="V404" s="645">
        <f t="shared" ref="V404" si="1963">U404+L404</f>
        <v>0</v>
      </c>
      <c r="W404" s="675">
        <f t="shared" ref="W404" si="1964">D404</f>
        <v>0</v>
      </c>
      <c r="X404" s="675">
        <f t="shared" ref="X404" si="1965">D404+E404</f>
        <v>0</v>
      </c>
      <c r="Y404" s="675">
        <f t="shared" ref="Y404" si="1966">D404+E404+F404</f>
        <v>0</v>
      </c>
      <c r="Z404" s="675">
        <f t="shared" ref="Z404" si="1967">D404+E404+F404+H404</f>
        <v>0</v>
      </c>
      <c r="AA404" s="675">
        <f t="shared" ref="AA404" si="1968">D404+E404+F404+H404+I404</f>
        <v>0</v>
      </c>
      <c r="AB404" s="675">
        <f t="shared" ref="AB404" si="1969">D404+E404+F404+H404+I404+J404</f>
        <v>0</v>
      </c>
      <c r="AC404" s="675">
        <f t="shared" ref="AC404" si="1970">D404+E404+F404+H404+I404+J404+M404</f>
        <v>0</v>
      </c>
      <c r="AD404" s="675">
        <f t="shared" ref="AD404" si="1971">D404+E404+F404+H404+I404+J404+M404+N404</f>
        <v>0</v>
      </c>
      <c r="AE404" s="675">
        <f t="shared" ref="AE404" si="1972">D404+E404+F404+H404+I404+J404+M404+N404+O404</f>
        <v>0</v>
      </c>
      <c r="AF404" s="675">
        <f t="shared" ref="AF404" si="1973">D404+E404+F404+H404+I404+J404+M404+N404+O404+Q404</f>
        <v>0</v>
      </c>
      <c r="AG404" s="675">
        <f t="shared" ref="AG404" si="1974">D404+E404+F404+H404+I404+J404+M404+N404+O404+Q404+R404</f>
        <v>0</v>
      </c>
      <c r="AH404" s="645">
        <f t="shared" ref="AH404" si="1975">D404+E404+F404+H404+I404+J404+M404+N404+O404+Q404+R404+S404</f>
        <v>0</v>
      </c>
    </row>
    <row r="405" spans="1:34" ht="34.35" hidden="1" customHeight="1" outlineLevel="1" x14ac:dyDescent="0.3">
      <c r="A405" s="985" t="str">
        <f t="shared" si="1951"/>
        <v>UNITED KINGDOM</v>
      </c>
      <c r="B405" s="988" t="str">
        <f t="shared" si="1952"/>
        <v>HOUSE OF BEAUTY</v>
      </c>
      <c r="C405" s="322" t="s">
        <v>38</v>
      </c>
      <c r="D405" s="336"/>
      <c r="E405" s="337"/>
      <c r="F405" s="338"/>
      <c r="G405" s="339"/>
      <c r="H405" s="340"/>
      <c r="I405" s="337"/>
      <c r="J405" s="341"/>
      <c r="K405" s="342"/>
      <c r="L405" s="342"/>
      <c r="M405" s="340"/>
      <c r="N405" s="337"/>
      <c r="O405" s="341"/>
      <c r="P405" s="342"/>
      <c r="Q405" s="340"/>
      <c r="R405" s="337"/>
      <c r="S405" s="341"/>
      <c r="T405" s="342"/>
      <c r="U405" s="342"/>
      <c r="V405" s="646"/>
      <c r="W405" s="676"/>
      <c r="X405" s="676"/>
      <c r="Y405" s="676"/>
      <c r="Z405" s="676"/>
      <c r="AA405" s="676"/>
      <c r="AB405" s="676"/>
      <c r="AC405" s="676"/>
      <c r="AD405" s="676"/>
      <c r="AE405" s="676"/>
      <c r="AF405" s="676"/>
      <c r="AG405" s="676"/>
      <c r="AH405" s="646"/>
    </row>
    <row r="406" spans="1:34" ht="32.1" hidden="1" customHeight="1" outlineLevel="1" x14ac:dyDescent="0.3">
      <c r="A406" s="985" t="str">
        <f t="shared" si="1951"/>
        <v>UNITED KINGDOM</v>
      </c>
      <c r="B406" s="988" t="str">
        <f t="shared" si="1952"/>
        <v>HOUSE OF BEAUTY</v>
      </c>
      <c r="C406" s="268" t="s">
        <v>39</v>
      </c>
      <c r="D406" s="331">
        <f>D405/$B$2</f>
        <v>0</v>
      </c>
      <c r="E406" s="332">
        <f t="shared" ref="E406:F406" si="1976">E405/$B$2</f>
        <v>0</v>
      </c>
      <c r="F406" s="333">
        <f t="shared" si="1976"/>
        <v>0</v>
      </c>
      <c r="G406" s="333">
        <f t="shared" ref="G406" si="1977">F406+E406+D406</f>
        <v>0</v>
      </c>
      <c r="H406" s="332">
        <f>H405/$B$2</f>
        <v>0</v>
      </c>
      <c r="I406" s="332">
        <f t="shared" ref="I406:J406" si="1978">I405/$B$2</f>
        <v>0</v>
      </c>
      <c r="J406" s="334">
        <f t="shared" si="1978"/>
        <v>0</v>
      </c>
      <c r="K406" s="335">
        <f t="shared" ref="K406" si="1979">J406+I406+H406</f>
        <v>0</v>
      </c>
      <c r="L406" s="335">
        <f t="shared" ref="L406" si="1980">K406+G406</f>
        <v>0</v>
      </c>
      <c r="M406" s="332">
        <f>M405/$B$2</f>
        <v>0</v>
      </c>
      <c r="N406" s="332">
        <f t="shared" ref="N406:O406" si="1981">N405/$B$2</f>
        <v>0</v>
      </c>
      <c r="O406" s="334">
        <f t="shared" si="1981"/>
        <v>0</v>
      </c>
      <c r="P406" s="335">
        <f t="shared" ref="P406" si="1982">O406+N406+M406</f>
        <v>0</v>
      </c>
      <c r="Q406" s="332">
        <f>Q405/$B$2</f>
        <v>0</v>
      </c>
      <c r="R406" s="332">
        <f t="shared" ref="R406:S406" si="1983">R405/$B$2</f>
        <v>0</v>
      </c>
      <c r="S406" s="334">
        <f t="shared" si="1983"/>
        <v>0</v>
      </c>
      <c r="T406" s="335">
        <f t="shared" ref="T406" si="1984">S406+R406+Q406</f>
        <v>0</v>
      </c>
      <c r="U406" s="335">
        <f t="shared" ref="U406" si="1985">T406+P406</f>
        <v>0</v>
      </c>
      <c r="V406" s="647">
        <f t="shared" ref="V406" si="1986">U406+L406</f>
        <v>0</v>
      </c>
      <c r="W406" s="677">
        <f t="shared" ref="W406" si="1987">D406</f>
        <v>0</v>
      </c>
      <c r="X406" s="677">
        <f t="shared" ref="X406" si="1988">D406+E406</f>
        <v>0</v>
      </c>
      <c r="Y406" s="677">
        <f t="shared" ref="Y406" si="1989">D406+E406+F406</f>
        <v>0</v>
      </c>
      <c r="Z406" s="677">
        <f t="shared" ref="Z406" si="1990">D406+E406+F406+H406</f>
        <v>0</v>
      </c>
      <c r="AA406" s="677">
        <f t="shared" ref="AA406" si="1991">D406+E406+F406+H406+I406</f>
        <v>0</v>
      </c>
      <c r="AB406" s="677">
        <f t="shared" ref="AB406" si="1992">D406+E406+F406+H406+I406+J406</f>
        <v>0</v>
      </c>
      <c r="AC406" s="677">
        <f t="shared" ref="AC406" si="1993">D406+E406+F406+H406+I406+J406+M406</f>
        <v>0</v>
      </c>
      <c r="AD406" s="677">
        <f t="shared" ref="AD406" si="1994">D406+E406+F406+H406+I406+J406+M406+N406</f>
        <v>0</v>
      </c>
      <c r="AE406" s="677">
        <f t="shared" ref="AE406" si="1995">D406+E406+F406+H406+I406+J406+M406+N406+O406</f>
        <v>0</v>
      </c>
      <c r="AF406" s="677">
        <f t="shared" ref="AF406" si="1996">D406+E406+F406+H406+I406+J406+M406+N406+O406+Q406</f>
        <v>0</v>
      </c>
      <c r="AG406" s="677">
        <f t="shared" ref="AG406" si="1997">D406+E406+F406+H406+I406+J406+M406+N406+O406+Q406+R406</f>
        <v>0</v>
      </c>
      <c r="AH406" s="647">
        <f t="shared" ref="AH406" si="1998">D406+E406+F406+H406+I406+J406+M406+N406+O406+Q406+R406+S406</f>
        <v>0</v>
      </c>
    </row>
    <row r="407" spans="1:34" ht="32.1" hidden="1" customHeight="1" outlineLevel="1" x14ac:dyDescent="0.3">
      <c r="A407" s="985" t="str">
        <f t="shared" si="1951"/>
        <v>UNITED KINGDOM</v>
      </c>
      <c r="B407" s="988" t="str">
        <f t="shared" si="1952"/>
        <v>HOUSE OF BEAUTY</v>
      </c>
      <c r="C407" s="323" t="s">
        <v>40</v>
      </c>
      <c r="D407" s="357"/>
      <c r="E407" s="358"/>
      <c r="F407" s="359"/>
      <c r="G407" s="360"/>
      <c r="H407" s="361"/>
      <c r="I407" s="358"/>
      <c r="J407" s="362"/>
      <c r="K407" s="363"/>
      <c r="L407" s="363"/>
      <c r="M407" s="361"/>
      <c r="N407" s="358"/>
      <c r="O407" s="362"/>
      <c r="P407" s="363"/>
      <c r="Q407" s="361"/>
      <c r="R407" s="358"/>
      <c r="S407" s="362"/>
      <c r="T407" s="363"/>
      <c r="U407" s="363"/>
      <c r="V407" s="648"/>
      <c r="W407" s="678"/>
      <c r="X407" s="678"/>
      <c r="Y407" s="678"/>
      <c r="Z407" s="678"/>
      <c r="AA407" s="678"/>
      <c r="AB407" s="678"/>
      <c r="AC407" s="678"/>
      <c r="AD407" s="678"/>
      <c r="AE407" s="678"/>
      <c r="AF407" s="678"/>
      <c r="AG407" s="678"/>
      <c r="AH407" s="648"/>
    </row>
    <row r="408" spans="1:34" ht="32.1" hidden="1" customHeight="1" outlineLevel="1" x14ac:dyDescent="0.3">
      <c r="A408" s="985" t="str">
        <f t="shared" si="1951"/>
        <v>UNITED KINGDOM</v>
      </c>
      <c r="B408" s="988" t="str">
        <f t="shared" si="1952"/>
        <v>HOUSE OF BEAUTY</v>
      </c>
      <c r="C408" s="268" t="s">
        <v>41</v>
      </c>
      <c r="D408" s="331">
        <f>D407/$B$2</f>
        <v>0</v>
      </c>
      <c r="E408" s="817">
        <f t="shared" ref="E408:F408" si="1999">E407/$B$2</f>
        <v>0</v>
      </c>
      <c r="F408" s="818">
        <f t="shared" si="1999"/>
        <v>0</v>
      </c>
      <c r="G408" s="333">
        <f t="shared" ref="G408" si="2000">F408+E408+D408</f>
        <v>0</v>
      </c>
      <c r="H408" s="332">
        <f>H407/$B$2</f>
        <v>0</v>
      </c>
      <c r="I408" s="817">
        <f t="shared" ref="I408:J408" si="2001">I407/$B$2</f>
        <v>0</v>
      </c>
      <c r="J408" s="817">
        <f t="shared" si="2001"/>
        <v>0</v>
      </c>
      <c r="K408" s="335">
        <f t="shared" ref="K408" si="2002">J408+I408+H408</f>
        <v>0</v>
      </c>
      <c r="L408" s="335">
        <f t="shared" ref="L408" si="2003">K408+G408</f>
        <v>0</v>
      </c>
      <c r="M408" s="817">
        <f>M407/$B$2</f>
        <v>0</v>
      </c>
      <c r="N408" s="817">
        <f t="shared" ref="N408:O408" si="2004">N407/$B$2</f>
        <v>0</v>
      </c>
      <c r="O408" s="817">
        <f t="shared" si="2004"/>
        <v>0</v>
      </c>
      <c r="P408" s="335">
        <f t="shared" ref="P408" si="2005">O408+N408+M408</f>
        <v>0</v>
      </c>
      <c r="Q408" s="817">
        <f>Q407/$B$2</f>
        <v>0</v>
      </c>
      <c r="R408" s="817">
        <f t="shared" ref="R408:S408" si="2006">R407/$B$2</f>
        <v>0</v>
      </c>
      <c r="S408" s="817">
        <f t="shared" si="2006"/>
        <v>0</v>
      </c>
      <c r="T408" s="335">
        <f>S408+R408+Q408</f>
        <v>0</v>
      </c>
      <c r="U408" s="335">
        <f t="shared" ref="U408" si="2007">T408+P408</f>
        <v>0</v>
      </c>
      <c r="V408" s="822">
        <f t="shared" ref="V408" si="2008">U408+L408</f>
        <v>0</v>
      </c>
      <c r="W408" s="823">
        <f t="shared" ref="W408" si="2009">D408</f>
        <v>0</v>
      </c>
      <c r="X408" s="823">
        <f t="shared" ref="X408" si="2010">D408+E408</f>
        <v>0</v>
      </c>
      <c r="Y408" s="823">
        <f t="shared" ref="Y408" si="2011">D408+E408+F408</f>
        <v>0</v>
      </c>
      <c r="Z408" s="823">
        <f t="shared" ref="Z408" si="2012">D408+E408+F408+H408</f>
        <v>0</v>
      </c>
      <c r="AA408" s="823">
        <f t="shared" ref="AA408" si="2013">D408+E408+F408+H408+I408</f>
        <v>0</v>
      </c>
      <c r="AB408" s="823">
        <f t="shared" ref="AB408" si="2014">D408+E408+F408+H408+I408+J408</f>
        <v>0</v>
      </c>
      <c r="AC408" s="823">
        <f t="shared" ref="AC408" si="2015">D408+E408+F408+H408+I408+J408+M408</f>
        <v>0</v>
      </c>
      <c r="AD408" s="823">
        <f t="shared" ref="AD408" si="2016">D408+E408+F408+H408+I408+J408+M408+N408</f>
        <v>0</v>
      </c>
      <c r="AE408" s="823">
        <f t="shared" ref="AE408" si="2017">D408+E408+F408+H408+I408+J408+M408+N408+O408</f>
        <v>0</v>
      </c>
      <c r="AF408" s="823">
        <f t="shared" ref="AF408" si="2018">D408+E408+F408+H408+I408+J408+M408+N408+O408+Q408</f>
        <v>0</v>
      </c>
      <c r="AG408" s="823">
        <f t="shared" ref="AG408" si="2019">D408+E408+F408+H408+I408+J408+M408+N408+O408+Q408+R408</f>
        <v>0</v>
      </c>
      <c r="AH408" s="822">
        <f t="shared" ref="AH408" si="2020">D408+E408+F408+H408+I408+J408+M408+N408+O408+Q408+R408+S408</f>
        <v>0</v>
      </c>
    </row>
    <row r="409" spans="1:34" ht="32.1" hidden="1" customHeight="1" outlineLevel="1" x14ac:dyDescent="0.3">
      <c r="A409" s="985" t="str">
        <f t="shared" si="1951"/>
        <v>UNITED KINGDOM</v>
      </c>
      <c r="B409" s="988" t="str">
        <f t="shared" si="1952"/>
        <v>HOUSE OF BEAUTY</v>
      </c>
      <c r="C409" s="321" t="s">
        <v>42</v>
      </c>
      <c r="D409" s="417">
        <f>D407-D405</f>
        <v>0</v>
      </c>
      <c r="E409" s="418">
        <f t="shared" ref="E409:G409" si="2021">E407-E405</f>
        <v>0</v>
      </c>
      <c r="F409" s="419">
        <f t="shared" si="2021"/>
        <v>0</v>
      </c>
      <c r="G409" s="420">
        <f t="shared" si="2021"/>
        <v>0</v>
      </c>
      <c r="H409" s="421">
        <f>H407-H405</f>
        <v>0</v>
      </c>
      <c r="I409" s="418">
        <f t="shared" ref="I409:AH409" si="2022">I407-I405</f>
        <v>0</v>
      </c>
      <c r="J409" s="422">
        <f t="shared" si="2022"/>
        <v>0</v>
      </c>
      <c r="K409" s="423">
        <f t="shared" si="2022"/>
        <v>0</v>
      </c>
      <c r="L409" s="423">
        <f t="shared" si="2022"/>
        <v>0</v>
      </c>
      <c r="M409" s="421">
        <f t="shared" si="2022"/>
        <v>0</v>
      </c>
      <c r="N409" s="418">
        <f t="shared" si="2022"/>
        <v>0</v>
      </c>
      <c r="O409" s="422">
        <f t="shared" si="2022"/>
        <v>0</v>
      </c>
      <c r="P409" s="423">
        <f t="shared" si="2022"/>
        <v>0</v>
      </c>
      <c r="Q409" s="421">
        <f t="shared" si="2022"/>
        <v>0</v>
      </c>
      <c r="R409" s="418">
        <f t="shared" si="2022"/>
        <v>0</v>
      </c>
      <c r="S409" s="422">
        <f t="shared" si="2022"/>
        <v>0</v>
      </c>
      <c r="T409" s="423">
        <f t="shared" si="2022"/>
        <v>0</v>
      </c>
      <c r="U409" s="423">
        <f t="shared" si="2022"/>
        <v>0</v>
      </c>
      <c r="V409" s="649">
        <f t="shared" si="2022"/>
        <v>0</v>
      </c>
      <c r="W409" s="679">
        <f t="shared" si="2022"/>
        <v>0</v>
      </c>
      <c r="X409" s="679">
        <f t="shared" si="2022"/>
        <v>0</v>
      </c>
      <c r="Y409" s="679">
        <f t="shared" si="2022"/>
        <v>0</v>
      </c>
      <c r="Z409" s="679">
        <f t="shared" si="2022"/>
        <v>0</v>
      </c>
      <c r="AA409" s="679">
        <f t="shared" si="2022"/>
        <v>0</v>
      </c>
      <c r="AB409" s="679">
        <f t="shared" si="2022"/>
        <v>0</v>
      </c>
      <c r="AC409" s="679">
        <f t="shared" si="2022"/>
        <v>0</v>
      </c>
      <c r="AD409" s="679">
        <f t="shared" si="2022"/>
        <v>0</v>
      </c>
      <c r="AE409" s="679">
        <f t="shared" si="2022"/>
        <v>0</v>
      </c>
      <c r="AF409" s="679">
        <f t="shared" si="2022"/>
        <v>0</v>
      </c>
      <c r="AG409" s="679">
        <f t="shared" si="2022"/>
        <v>0</v>
      </c>
      <c r="AH409" s="649">
        <f t="shared" si="2022"/>
        <v>0</v>
      </c>
    </row>
    <row r="410" spans="1:34" ht="32.1" hidden="1" customHeight="1" outlineLevel="1" x14ac:dyDescent="0.3">
      <c r="A410" s="985" t="str">
        <f t="shared" si="1951"/>
        <v>UNITED KINGDOM</v>
      </c>
      <c r="B410" s="988" t="str">
        <f t="shared" si="1952"/>
        <v>HOUSE OF BEAUTY</v>
      </c>
      <c r="C410" s="321" t="s">
        <v>43</v>
      </c>
      <c r="D410" s="424" t="e">
        <f>D407/D405-1</f>
        <v>#DIV/0!</v>
      </c>
      <c r="E410" s="425" t="e">
        <f t="shared" ref="E410:F410" si="2023">E407/E405-1</f>
        <v>#DIV/0!</v>
      </c>
      <c r="F410" s="426" t="e">
        <f t="shared" si="2023"/>
        <v>#DIV/0!</v>
      </c>
      <c r="G410" s="427" t="e">
        <f>G407/G405-1</f>
        <v>#DIV/0!</v>
      </c>
      <c r="H410" s="428" t="e">
        <f>H407/H405-1</f>
        <v>#DIV/0!</v>
      </c>
      <c r="I410" s="425" t="e">
        <f t="shared" ref="I410:AH410" si="2024">I407/I405-1</f>
        <v>#DIV/0!</v>
      </c>
      <c r="J410" s="429" t="e">
        <f t="shared" si="2024"/>
        <v>#DIV/0!</v>
      </c>
      <c r="K410" s="430" t="e">
        <f t="shared" si="2024"/>
        <v>#DIV/0!</v>
      </c>
      <c r="L410" s="430" t="e">
        <f t="shared" si="2024"/>
        <v>#DIV/0!</v>
      </c>
      <c r="M410" s="428" t="e">
        <f t="shared" si="2024"/>
        <v>#DIV/0!</v>
      </c>
      <c r="N410" s="425" t="e">
        <f t="shared" si="2024"/>
        <v>#DIV/0!</v>
      </c>
      <c r="O410" s="429" t="e">
        <f t="shared" si="2024"/>
        <v>#DIV/0!</v>
      </c>
      <c r="P410" s="430" t="e">
        <f t="shared" si="2024"/>
        <v>#DIV/0!</v>
      </c>
      <c r="Q410" s="428" t="e">
        <f t="shared" si="2024"/>
        <v>#DIV/0!</v>
      </c>
      <c r="R410" s="425" t="e">
        <f t="shared" si="2024"/>
        <v>#DIV/0!</v>
      </c>
      <c r="S410" s="429" t="e">
        <f t="shared" si="2024"/>
        <v>#DIV/0!</v>
      </c>
      <c r="T410" s="430" t="e">
        <f t="shared" si="2024"/>
        <v>#DIV/0!</v>
      </c>
      <c r="U410" s="430" t="e">
        <f t="shared" si="2024"/>
        <v>#DIV/0!</v>
      </c>
      <c r="V410" s="650" t="e">
        <f t="shared" si="2024"/>
        <v>#DIV/0!</v>
      </c>
      <c r="W410" s="680" t="e">
        <f t="shared" si="2024"/>
        <v>#DIV/0!</v>
      </c>
      <c r="X410" s="680" t="e">
        <f t="shared" si="2024"/>
        <v>#DIV/0!</v>
      </c>
      <c r="Y410" s="680" t="e">
        <f t="shared" si="2024"/>
        <v>#DIV/0!</v>
      </c>
      <c r="Z410" s="680" t="e">
        <f t="shared" si="2024"/>
        <v>#DIV/0!</v>
      </c>
      <c r="AA410" s="680" t="e">
        <f t="shared" si="2024"/>
        <v>#DIV/0!</v>
      </c>
      <c r="AB410" s="680" t="e">
        <f t="shared" si="2024"/>
        <v>#DIV/0!</v>
      </c>
      <c r="AC410" s="680" t="e">
        <f t="shared" si="2024"/>
        <v>#DIV/0!</v>
      </c>
      <c r="AD410" s="680" t="e">
        <f t="shared" si="2024"/>
        <v>#DIV/0!</v>
      </c>
      <c r="AE410" s="680" t="e">
        <f t="shared" si="2024"/>
        <v>#DIV/0!</v>
      </c>
      <c r="AF410" s="680" t="e">
        <f t="shared" si="2024"/>
        <v>#DIV/0!</v>
      </c>
      <c r="AG410" s="680" t="e">
        <f t="shared" si="2024"/>
        <v>#DIV/0!</v>
      </c>
      <c r="AH410" s="650" t="e">
        <f t="shared" si="2024"/>
        <v>#DIV/0!</v>
      </c>
    </row>
    <row r="411" spans="1:34" ht="32.1" hidden="1" customHeight="1" outlineLevel="1" thickBot="1" x14ac:dyDescent="0.35">
      <c r="A411" s="1007" t="str">
        <f t="shared" si="1951"/>
        <v>UNITED KINGDOM</v>
      </c>
      <c r="B411" s="1006" t="str">
        <f t="shared" si="1952"/>
        <v>HOUSE OF BEAUTY</v>
      </c>
      <c r="C411" s="261" t="s">
        <v>44</v>
      </c>
      <c r="D411" s="70" t="e">
        <f t="shared" ref="D411:AH411" si="2025">D407/D403-1</f>
        <v>#DIV/0!</v>
      </c>
      <c r="E411" s="80" t="e">
        <f t="shared" si="2025"/>
        <v>#DIV/0!</v>
      </c>
      <c r="F411" s="79" t="e">
        <f t="shared" si="2025"/>
        <v>#DIV/0!</v>
      </c>
      <c r="G411" s="79" t="e">
        <f t="shared" si="2025"/>
        <v>#DIV/0!</v>
      </c>
      <c r="H411" s="80" t="e">
        <f t="shared" si="2025"/>
        <v>#DIV/0!</v>
      </c>
      <c r="I411" s="80" t="e">
        <f t="shared" si="2025"/>
        <v>#DIV/0!</v>
      </c>
      <c r="J411" s="82" t="e">
        <f t="shared" si="2025"/>
        <v>#DIV/0!</v>
      </c>
      <c r="K411" s="69" t="e">
        <f t="shared" si="2025"/>
        <v>#DIV/0!</v>
      </c>
      <c r="L411" s="69" t="e">
        <f t="shared" si="2025"/>
        <v>#DIV/0!</v>
      </c>
      <c r="M411" s="80" t="e">
        <f t="shared" si="2025"/>
        <v>#DIV/0!</v>
      </c>
      <c r="N411" s="80" t="e">
        <f t="shared" si="2025"/>
        <v>#DIV/0!</v>
      </c>
      <c r="O411" s="82" t="e">
        <f t="shared" si="2025"/>
        <v>#DIV/0!</v>
      </c>
      <c r="P411" s="69" t="e">
        <f t="shared" si="2025"/>
        <v>#DIV/0!</v>
      </c>
      <c r="Q411" s="80" t="e">
        <f t="shared" si="2025"/>
        <v>#DIV/0!</v>
      </c>
      <c r="R411" s="80" t="e">
        <f t="shared" si="2025"/>
        <v>#DIV/0!</v>
      </c>
      <c r="S411" s="82" t="e">
        <f t="shared" si="2025"/>
        <v>#DIV/0!</v>
      </c>
      <c r="T411" s="69" t="e">
        <f t="shared" si="2025"/>
        <v>#DIV/0!</v>
      </c>
      <c r="U411" s="69" t="e">
        <f t="shared" si="2025"/>
        <v>#DIV/0!</v>
      </c>
      <c r="V411" s="651" t="e">
        <f t="shared" si="2025"/>
        <v>#DIV/0!</v>
      </c>
      <c r="W411" s="69" t="e">
        <f t="shared" si="2025"/>
        <v>#DIV/0!</v>
      </c>
      <c r="X411" s="69" t="e">
        <f t="shared" si="2025"/>
        <v>#DIV/0!</v>
      </c>
      <c r="Y411" s="69" t="e">
        <f t="shared" si="2025"/>
        <v>#DIV/0!</v>
      </c>
      <c r="Z411" s="69" t="e">
        <f t="shared" si="2025"/>
        <v>#DIV/0!</v>
      </c>
      <c r="AA411" s="69" t="e">
        <f t="shared" si="2025"/>
        <v>#DIV/0!</v>
      </c>
      <c r="AB411" s="69" t="e">
        <f t="shared" si="2025"/>
        <v>#DIV/0!</v>
      </c>
      <c r="AC411" s="69" t="e">
        <f t="shared" si="2025"/>
        <v>#DIV/0!</v>
      </c>
      <c r="AD411" s="69" t="e">
        <f t="shared" si="2025"/>
        <v>#DIV/0!</v>
      </c>
      <c r="AE411" s="69" t="e">
        <f t="shared" si="2025"/>
        <v>#DIV/0!</v>
      </c>
      <c r="AF411" s="69" t="e">
        <f t="shared" si="2025"/>
        <v>#DIV/0!</v>
      </c>
      <c r="AG411" s="69" t="e">
        <f t="shared" si="2025"/>
        <v>#DIV/0!</v>
      </c>
      <c r="AH411" s="651" t="e">
        <f t="shared" si="2025"/>
        <v>#DIV/0!</v>
      </c>
    </row>
    <row r="412" spans="1:34" ht="32.1" hidden="1" customHeight="1" outlineLevel="1" x14ac:dyDescent="0.3">
      <c r="A412" s="1002" t="s">
        <v>100</v>
      </c>
      <c r="B412" s="1005" t="s">
        <v>102</v>
      </c>
      <c r="C412" s="259" t="s">
        <v>36</v>
      </c>
      <c r="D412" s="477">
        <v>13486.16</v>
      </c>
      <c r="E412" s="478">
        <v>30210.02</v>
      </c>
      <c r="F412" s="479"/>
      <c r="G412" s="480">
        <f>F412+E412+D412</f>
        <v>43696.18</v>
      </c>
      <c r="H412" s="481">
        <v>10763.971100000001</v>
      </c>
      <c r="I412" s="478">
        <v>16427.240000000002</v>
      </c>
      <c r="J412" s="482"/>
      <c r="K412" s="483">
        <f>J412+I412+H412</f>
        <v>27191.2111</v>
      </c>
      <c r="L412" s="483">
        <f>K412+G412</f>
        <v>70887.391100000008</v>
      </c>
      <c r="M412" s="481">
        <v>17073.720499999999</v>
      </c>
      <c r="N412" s="478"/>
      <c r="O412" s="482">
        <v>27374.750199999999</v>
      </c>
      <c r="P412" s="483">
        <f>O412+N412+M412</f>
        <v>44448.470699999998</v>
      </c>
      <c r="Q412" s="481">
        <v>28952.880000000001</v>
      </c>
      <c r="R412" s="478">
        <v>3289.8895000000002</v>
      </c>
      <c r="S412" s="482">
        <v>0</v>
      </c>
      <c r="T412" s="483">
        <f>S412+R412+Q412</f>
        <v>32242.769500000002</v>
      </c>
      <c r="U412" s="484">
        <f>T412+P412</f>
        <v>76691.2402</v>
      </c>
      <c r="V412" s="656">
        <f>U412+L412</f>
        <v>147578.63130000001</v>
      </c>
      <c r="W412" s="403">
        <f t="shared" ref="W412:W417" si="2026">D412</f>
        <v>13486.16</v>
      </c>
      <c r="X412" s="403">
        <f>D412+E412</f>
        <v>43696.18</v>
      </c>
      <c r="Y412" s="403">
        <f t="shared" ref="Y412:Y417" si="2027">D412+E412+F412</f>
        <v>43696.18</v>
      </c>
      <c r="Z412" s="403">
        <f>D412+E412+F412+H412</f>
        <v>54460.151100000003</v>
      </c>
      <c r="AA412" s="403">
        <f t="shared" ref="AA412:AA417" si="2028">D412+E412+F412+H412+I412</f>
        <v>70887.391100000008</v>
      </c>
      <c r="AB412" s="403">
        <f t="shared" ref="AB412:AB417" si="2029">D412+E412+F412+H412+I412+J412</f>
        <v>70887.391100000008</v>
      </c>
      <c r="AC412" s="403">
        <f>D412+E412+F412+H412+I412+J412+M412</f>
        <v>87961.111600000004</v>
      </c>
      <c r="AD412" s="403">
        <f t="shared" ref="AD412:AD417" si="2030">D412+E412+F412+H412+I412+J412+M412+N412</f>
        <v>87961.111600000004</v>
      </c>
      <c r="AE412" s="403">
        <f t="shared" ref="AE412:AE417" si="2031">D412+E412+F412+H412+I412+J412+M412+N412+O412</f>
        <v>115335.8618</v>
      </c>
      <c r="AF412" s="403">
        <f t="shared" ref="AF412:AF417" si="2032">D412+E412+F412+H412+I412+J412+M412+N412+O412+Q412</f>
        <v>144288.74179999999</v>
      </c>
      <c r="AG412" s="403">
        <f>D412+E412+F412+H412+I412+J412+M412+N412+O412+Q412+R412</f>
        <v>147578.63129999998</v>
      </c>
      <c r="AH412" s="1031">
        <f>D412+E412+F412+H412+I412+J412+M412+N412+O412+Q412+R412+S412</f>
        <v>147578.63129999998</v>
      </c>
    </row>
    <row r="413" spans="1:34" ht="32.1" hidden="1" customHeight="1" outlineLevel="1" x14ac:dyDescent="0.3">
      <c r="A413" s="1003" t="str">
        <f t="shared" ref="A413:A420" si="2033">A412</f>
        <v>UNITED KINGDOM</v>
      </c>
      <c r="B413" s="988" t="str">
        <f t="shared" ref="B413:B420" si="2034">B412</f>
        <v>Clamanti Salon Supplies Ltd</v>
      </c>
      <c r="C413" s="275" t="s">
        <v>37</v>
      </c>
      <c r="D413" s="324">
        <f>D412/$B$2</f>
        <v>3136.3162790697675</v>
      </c>
      <c r="E413" s="325">
        <f t="shared" ref="E413:F413" si="2035">E412/$B$2</f>
        <v>7025.5860465116284</v>
      </c>
      <c r="F413" s="326">
        <f t="shared" si="2035"/>
        <v>0</v>
      </c>
      <c r="G413" s="333">
        <f t="shared" ref="G413:G417" si="2036">F413+E413+D413</f>
        <v>10161.902325581395</v>
      </c>
      <c r="H413" s="327">
        <f>H412/$B$2</f>
        <v>2503.2490930232561</v>
      </c>
      <c r="I413" s="325">
        <f t="shared" ref="I413:J413" si="2037">I412/$B$2</f>
        <v>3820.288372093024</v>
      </c>
      <c r="J413" s="328">
        <f t="shared" si="2037"/>
        <v>0</v>
      </c>
      <c r="K413" s="329">
        <f t="shared" ref="K413:K417" si="2038">J413+I413+H413</f>
        <v>6323.5374651162801</v>
      </c>
      <c r="L413" s="329">
        <f t="shared" ref="L413:L417" si="2039">K413+G413</f>
        <v>16485.439790697674</v>
      </c>
      <c r="M413" s="327">
        <f>M412/$B$2</f>
        <v>3970.6326744186049</v>
      </c>
      <c r="N413" s="325">
        <f t="shared" ref="N413:O413" si="2040">N412/$B$2</f>
        <v>0</v>
      </c>
      <c r="O413" s="328">
        <f t="shared" si="2040"/>
        <v>6366.2209767441864</v>
      </c>
      <c r="P413" s="329">
        <f t="shared" ref="P413:P417" si="2041">O413+N413+M413</f>
        <v>10336.853651162792</v>
      </c>
      <c r="Q413" s="327">
        <f>Q412/$B$2</f>
        <v>6733.2279069767446</v>
      </c>
      <c r="R413" s="325">
        <f t="shared" ref="R413:S413" si="2042">R412/$B$2</f>
        <v>765.09058139534898</v>
      </c>
      <c r="S413" s="328">
        <f t="shared" si="2042"/>
        <v>0</v>
      </c>
      <c r="T413" s="329">
        <f t="shared" ref="T413:T416" si="2043">S413+R413+Q413</f>
        <v>7498.3184883720933</v>
      </c>
      <c r="U413" s="329">
        <f t="shared" ref="U413:U417" si="2044">T413+P413</f>
        <v>17835.172139534887</v>
      </c>
      <c r="V413" s="645">
        <f t="shared" ref="V413:V417" si="2045">U413+L413</f>
        <v>34320.611930232561</v>
      </c>
      <c r="W413" s="675">
        <f t="shared" si="2026"/>
        <v>3136.3162790697675</v>
      </c>
      <c r="X413" s="675">
        <f t="shared" ref="X413:X417" si="2046">D413+E413</f>
        <v>10161.902325581395</v>
      </c>
      <c r="Y413" s="675">
        <f t="shared" si="2027"/>
        <v>10161.902325581395</v>
      </c>
      <c r="Z413" s="675">
        <f t="shared" ref="Z413:Z417" si="2047">D413+E413+F413+H413</f>
        <v>12665.151418604652</v>
      </c>
      <c r="AA413" s="675">
        <f t="shared" si="2028"/>
        <v>16485.439790697674</v>
      </c>
      <c r="AB413" s="675">
        <f t="shared" si="2029"/>
        <v>16485.439790697674</v>
      </c>
      <c r="AC413" s="675">
        <f t="shared" ref="AC413:AC417" si="2048">D413+E413+F413+H413+I413+J413+M413</f>
        <v>20456.072465116278</v>
      </c>
      <c r="AD413" s="675">
        <f t="shared" si="2030"/>
        <v>20456.072465116278</v>
      </c>
      <c r="AE413" s="675">
        <f t="shared" si="2031"/>
        <v>26822.293441860464</v>
      </c>
      <c r="AF413" s="675">
        <f t="shared" si="2032"/>
        <v>33555.52134883721</v>
      </c>
      <c r="AG413" s="675">
        <f t="shared" ref="AG413:AG417" si="2049">D413+E413+F413+H413+I413+J413+M413+N413+O413+Q413+R413</f>
        <v>34320.611930232561</v>
      </c>
      <c r="AH413" s="645">
        <f t="shared" ref="AH413:AH417" si="2050">D413+E413+F413+H413+I413+J413+M413+N413+O413+Q413+R413+S413</f>
        <v>34320.611930232561</v>
      </c>
    </row>
    <row r="414" spans="1:34" ht="32.1" hidden="1" customHeight="1" outlineLevel="1" x14ac:dyDescent="0.3">
      <c r="A414" s="1003" t="str">
        <f t="shared" si="2033"/>
        <v>UNITED KINGDOM</v>
      </c>
      <c r="B414" s="988" t="str">
        <f t="shared" si="2034"/>
        <v>Clamanti Salon Supplies Ltd</v>
      </c>
      <c r="C414" s="322" t="s">
        <v>38</v>
      </c>
      <c r="D414" s="336">
        <v>15000</v>
      </c>
      <c r="E414" s="337">
        <v>32000</v>
      </c>
      <c r="F414" s="338">
        <v>15000</v>
      </c>
      <c r="G414" s="339">
        <f t="shared" si="2036"/>
        <v>62000</v>
      </c>
      <c r="H414" s="340">
        <v>12500</v>
      </c>
      <c r="I414" s="337">
        <v>17000</v>
      </c>
      <c r="J414" s="341">
        <v>18000</v>
      </c>
      <c r="K414" s="342">
        <f t="shared" si="2038"/>
        <v>47500</v>
      </c>
      <c r="L414" s="342">
        <f t="shared" si="2039"/>
        <v>109500</v>
      </c>
      <c r="M414" s="340">
        <v>18500</v>
      </c>
      <c r="N414" s="337">
        <v>13000</v>
      </c>
      <c r="O414" s="341">
        <v>30089</v>
      </c>
      <c r="P414" s="342">
        <f t="shared" si="2041"/>
        <v>61589</v>
      </c>
      <c r="Q414" s="340">
        <v>32500</v>
      </c>
      <c r="R414" s="337">
        <v>18000</v>
      </c>
      <c r="S414" s="341">
        <v>10000</v>
      </c>
      <c r="T414" s="342">
        <f t="shared" si="2043"/>
        <v>60500</v>
      </c>
      <c r="U414" s="342">
        <f t="shared" si="2044"/>
        <v>122089</v>
      </c>
      <c r="V414" s="646">
        <f t="shared" si="2045"/>
        <v>231589</v>
      </c>
      <c r="W414" s="676">
        <f t="shared" si="2026"/>
        <v>15000</v>
      </c>
      <c r="X414" s="676">
        <f t="shared" si="2046"/>
        <v>47000</v>
      </c>
      <c r="Y414" s="676">
        <f t="shared" si="2027"/>
        <v>62000</v>
      </c>
      <c r="Z414" s="676">
        <f t="shared" si="2047"/>
        <v>74500</v>
      </c>
      <c r="AA414" s="676">
        <f t="shared" si="2028"/>
        <v>91500</v>
      </c>
      <c r="AB414" s="676">
        <f t="shared" si="2029"/>
        <v>109500</v>
      </c>
      <c r="AC414" s="676">
        <f t="shared" si="2048"/>
        <v>128000</v>
      </c>
      <c r="AD414" s="676">
        <f t="shared" si="2030"/>
        <v>141000</v>
      </c>
      <c r="AE414" s="676">
        <f t="shared" si="2031"/>
        <v>171089</v>
      </c>
      <c r="AF414" s="676">
        <f t="shared" si="2032"/>
        <v>203589</v>
      </c>
      <c r="AG414" s="676">
        <f t="shared" si="2049"/>
        <v>221589</v>
      </c>
      <c r="AH414" s="646">
        <f t="shared" si="2050"/>
        <v>231589</v>
      </c>
    </row>
    <row r="415" spans="1:34" ht="32.1" hidden="1" customHeight="1" outlineLevel="1" x14ac:dyDescent="0.3">
      <c r="A415" s="1003" t="str">
        <f t="shared" si="2033"/>
        <v>UNITED KINGDOM</v>
      </c>
      <c r="B415" s="988" t="str">
        <f t="shared" si="2034"/>
        <v>Clamanti Salon Supplies Ltd</v>
      </c>
      <c r="C415" s="268" t="s">
        <v>39</v>
      </c>
      <c r="D415" s="331">
        <f>D414/$B$2</f>
        <v>3488.3720930232562</v>
      </c>
      <c r="E415" s="332">
        <f t="shared" ref="E415:F415" si="2051">E414/$B$2</f>
        <v>7441.8604651162796</v>
      </c>
      <c r="F415" s="333">
        <f t="shared" si="2051"/>
        <v>3488.3720930232562</v>
      </c>
      <c r="G415" s="333">
        <f t="shared" si="2036"/>
        <v>14418.604651162792</v>
      </c>
      <c r="H415" s="332">
        <f>H414/$B$2</f>
        <v>2906.9767441860467</v>
      </c>
      <c r="I415" s="332">
        <f t="shared" ref="I415:J415" si="2052">I414/$B$2</f>
        <v>3953.4883720930234</v>
      </c>
      <c r="J415" s="334">
        <f t="shared" si="2052"/>
        <v>4186.0465116279074</v>
      </c>
      <c r="K415" s="335">
        <f t="shared" si="2038"/>
        <v>11046.511627906977</v>
      </c>
      <c r="L415" s="335">
        <f t="shared" si="2039"/>
        <v>25465.116279069771</v>
      </c>
      <c r="M415" s="332">
        <f>M414/$B$2</f>
        <v>4302.3255813953492</v>
      </c>
      <c r="N415" s="332">
        <f t="shared" ref="N415:O415" si="2053">N414/$B$2</f>
        <v>3023.2558139534885</v>
      </c>
      <c r="O415" s="334">
        <f t="shared" si="2053"/>
        <v>6997.4418604651164</v>
      </c>
      <c r="P415" s="335">
        <f t="shared" si="2041"/>
        <v>14323.023255813954</v>
      </c>
      <c r="Q415" s="332">
        <f>Q414/$B$2</f>
        <v>7558.1395348837214</v>
      </c>
      <c r="R415" s="332">
        <f t="shared" ref="R415:S415" si="2054">R414/$B$2</f>
        <v>4186.0465116279074</v>
      </c>
      <c r="S415" s="334">
        <f t="shared" si="2054"/>
        <v>2325.5813953488373</v>
      </c>
      <c r="T415" s="335">
        <f t="shared" si="2043"/>
        <v>14069.767441860466</v>
      </c>
      <c r="U415" s="335">
        <f t="shared" si="2044"/>
        <v>28392.79069767442</v>
      </c>
      <c r="V415" s="647">
        <f t="shared" si="2045"/>
        <v>53857.906976744191</v>
      </c>
      <c r="W415" s="677">
        <f t="shared" si="2026"/>
        <v>3488.3720930232562</v>
      </c>
      <c r="X415" s="677">
        <f t="shared" si="2046"/>
        <v>10930.232558139536</v>
      </c>
      <c r="Y415" s="677">
        <f t="shared" si="2027"/>
        <v>14418.604651162792</v>
      </c>
      <c r="Z415" s="677">
        <f t="shared" si="2047"/>
        <v>17325.58139534884</v>
      </c>
      <c r="AA415" s="677">
        <f t="shared" si="2028"/>
        <v>21279.069767441862</v>
      </c>
      <c r="AB415" s="677">
        <f t="shared" si="2029"/>
        <v>25465.116279069771</v>
      </c>
      <c r="AC415" s="677">
        <f t="shared" si="2048"/>
        <v>29767.441860465122</v>
      </c>
      <c r="AD415" s="677">
        <f t="shared" si="2030"/>
        <v>32790.69767441861</v>
      </c>
      <c r="AE415" s="677">
        <f t="shared" si="2031"/>
        <v>39788.139534883725</v>
      </c>
      <c r="AF415" s="677">
        <f t="shared" si="2032"/>
        <v>47346.27906976745</v>
      </c>
      <c r="AG415" s="677">
        <f t="shared" si="2049"/>
        <v>51532.325581395358</v>
      </c>
      <c r="AH415" s="647">
        <f t="shared" si="2050"/>
        <v>53857.906976744198</v>
      </c>
    </row>
    <row r="416" spans="1:34" ht="32.1" hidden="1" customHeight="1" outlineLevel="1" x14ac:dyDescent="0.3">
      <c r="A416" s="1003" t="str">
        <f t="shared" si="2033"/>
        <v>UNITED KINGDOM</v>
      </c>
      <c r="B416" s="988" t="str">
        <f t="shared" si="2034"/>
        <v>Clamanti Salon Supplies Ltd</v>
      </c>
      <c r="C416" s="323" t="s">
        <v>40</v>
      </c>
      <c r="D416" s="357">
        <f>'JANUARY ''25 PLN'!I51</f>
        <v>31119.820899999999</v>
      </c>
      <c r="E416" s="358">
        <f>'FEBRUARY ''25 PLN'!P52</f>
        <v>11683.0398</v>
      </c>
      <c r="F416" s="359">
        <f>'MARCH ''25 PLN'!Q53</f>
        <v>0</v>
      </c>
      <c r="G416" s="360">
        <f t="shared" si="2036"/>
        <v>42802.860699999997</v>
      </c>
      <c r="H416" s="361">
        <f>'APRIL ''25 PLN'!P53</f>
        <v>12500</v>
      </c>
      <c r="I416" s="358">
        <f>'MAY ''25 PLN'!P52</f>
        <v>17000</v>
      </c>
      <c r="J416" s="362">
        <f>'JUNE ''25 PLN'!Q52</f>
        <v>18000</v>
      </c>
      <c r="K416" s="363">
        <f t="shared" si="2038"/>
        <v>47500</v>
      </c>
      <c r="L416" s="363">
        <f t="shared" si="2039"/>
        <v>90302.86069999999</v>
      </c>
      <c r="M416" s="361">
        <f>'JULY ''25 PLN'!P51</f>
        <v>0</v>
      </c>
      <c r="N416" s="358">
        <f>'AUGUST ''25 PLN'!P51</f>
        <v>0</v>
      </c>
      <c r="O416" s="362">
        <f>'SEPTEMBER ''25 PLN'!P51</f>
        <v>0</v>
      </c>
      <c r="P416" s="363">
        <f t="shared" si="2041"/>
        <v>0</v>
      </c>
      <c r="Q416" s="361">
        <f>'OCTOBER ''25 PLN'!P51</f>
        <v>0</v>
      </c>
      <c r="R416" s="358">
        <f>'NOVEMBER ''25 PLN'!P51</f>
        <v>0</v>
      </c>
      <c r="S416" s="362">
        <f>'DECEMBER ''25 PLN'!P51</f>
        <v>0</v>
      </c>
      <c r="T416" s="363">
        <f t="shared" si="2043"/>
        <v>0</v>
      </c>
      <c r="U416" s="363">
        <f t="shared" si="2044"/>
        <v>0</v>
      </c>
      <c r="V416" s="648">
        <f t="shared" si="2045"/>
        <v>90302.86069999999</v>
      </c>
      <c r="W416" s="678">
        <f t="shared" si="2026"/>
        <v>31119.820899999999</v>
      </c>
      <c r="X416" s="678">
        <f t="shared" si="2046"/>
        <v>42802.860699999997</v>
      </c>
      <c r="Y416" s="678">
        <f t="shared" si="2027"/>
        <v>42802.860699999997</v>
      </c>
      <c r="Z416" s="678">
        <f t="shared" si="2047"/>
        <v>55302.860699999997</v>
      </c>
      <c r="AA416" s="678">
        <f t="shared" si="2028"/>
        <v>72302.86069999999</v>
      </c>
      <c r="AB416" s="678">
        <f t="shared" si="2029"/>
        <v>90302.86069999999</v>
      </c>
      <c r="AC416" s="678">
        <f t="shared" si="2048"/>
        <v>90302.86069999999</v>
      </c>
      <c r="AD416" s="678">
        <f t="shared" si="2030"/>
        <v>90302.86069999999</v>
      </c>
      <c r="AE416" s="678">
        <f t="shared" si="2031"/>
        <v>90302.86069999999</v>
      </c>
      <c r="AF416" s="678">
        <f t="shared" si="2032"/>
        <v>90302.86069999999</v>
      </c>
      <c r="AG416" s="678">
        <f t="shared" si="2049"/>
        <v>90302.86069999999</v>
      </c>
      <c r="AH416" s="648">
        <f t="shared" si="2050"/>
        <v>90302.86069999999</v>
      </c>
    </row>
    <row r="417" spans="1:34" ht="32.1" hidden="1" customHeight="1" outlineLevel="1" x14ac:dyDescent="0.3">
      <c r="A417" s="1003" t="str">
        <f t="shared" si="2033"/>
        <v>UNITED KINGDOM</v>
      </c>
      <c r="B417" s="988" t="str">
        <f t="shared" si="2034"/>
        <v>Clamanti Salon Supplies Ltd</v>
      </c>
      <c r="C417" s="268" t="s">
        <v>41</v>
      </c>
      <c r="D417" s="331">
        <f>D416/$B$2</f>
        <v>7237.1676511627911</v>
      </c>
      <c r="E417" s="817">
        <f t="shared" ref="E417:F417" si="2055">E416/$B$2</f>
        <v>2716.9860000000003</v>
      </c>
      <c r="F417" s="818">
        <f t="shared" si="2055"/>
        <v>0</v>
      </c>
      <c r="G417" s="333">
        <f t="shared" si="2036"/>
        <v>9954.153651162791</v>
      </c>
      <c r="H417" s="332">
        <f>H416/$B$2</f>
        <v>2906.9767441860467</v>
      </c>
      <c r="I417" s="817">
        <f t="shared" ref="I417:J417" si="2056">I416/$B$2</f>
        <v>3953.4883720930234</v>
      </c>
      <c r="J417" s="817">
        <f t="shared" si="2056"/>
        <v>4186.0465116279074</v>
      </c>
      <c r="K417" s="335">
        <f t="shared" si="2038"/>
        <v>11046.511627906977</v>
      </c>
      <c r="L417" s="335">
        <f t="shared" si="2039"/>
        <v>21000.66527906977</v>
      </c>
      <c r="M417" s="817">
        <f>M416/$B$2</f>
        <v>0</v>
      </c>
      <c r="N417" s="817">
        <f t="shared" ref="N417:O417" si="2057">N416/$B$2</f>
        <v>0</v>
      </c>
      <c r="O417" s="817">
        <f t="shared" si="2057"/>
        <v>0</v>
      </c>
      <c r="P417" s="335">
        <f t="shared" si="2041"/>
        <v>0</v>
      </c>
      <c r="Q417" s="817">
        <f>Q416/$B$2</f>
        <v>0</v>
      </c>
      <c r="R417" s="817">
        <f t="shared" ref="R417:S417" si="2058">R416/$B$2</f>
        <v>0</v>
      </c>
      <c r="S417" s="817">
        <f t="shared" si="2058"/>
        <v>0</v>
      </c>
      <c r="T417" s="335">
        <f>S417+R417+Q417</f>
        <v>0</v>
      </c>
      <c r="U417" s="335">
        <f t="shared" si="2044"/>
        <v>0</v>
      </c>
      <c r="V417" s="822">
        <f t="shared" si="2045"/>
        <v>21000.66527906977</v>
      </c>
      <c r="W417" s="823">
        <f t="shared" si="2026"/>
        <v>7237.1676511627911</v>
      </c>
      <c r="X417" s="823">
        <f t="shared" si="2046"/>
        <v>9954.153651162791</v>
      </c>
      <c r="Y417" s="823">
        <f t="shared" si="2027"/>
        <v>9954.153651162791</v>
      </c>
      <c r="Z417" s="823">
        <f t="shared" si="2047"/>
        <v>12861.130395348839</v>
      </c>
      <c r="AA417" s="823">
        <f t="shared" si="2028"/>
        <v>16814.618767441862</v>
      </c>
      <c r="AB417" s="823">
        <f t="shared" si="2029"/>
        <v>21000.66527906977</v>
      </c>
      <c r="AC417" s="823">
        <f t="shared" si="2048"/>
        <v>21000.66527906977</v>
      </c>
      <c r="AD417" s="823">
        <f t="shared" si="2030"/>
        <v>21000.66527906977</v>
      </c>
      <c r="AE417" s="823">
        <f t="shared" si="2031"/>
        <v>21000.66527906977</v>
      </c>
      <c r="AF417" s="823">
        <f t="shared" si="2032"/>
        <v>21000.66527906977</v>
      </c>
      <c r="AG417" s="823">
        <f t="shared" si="2049"/>
        <v>21000.66527906977</v>
      </c>
      <c r="AH417" s="822">
        <f t="shared" si="2050"/>
        <v>21000.66527906977</v>
      </c>
    </row>
    <row r="418" spans="1:34" ht="32.1" hidden="1" customHeight="1" outlineLevel="1" x14ac:dyDescent="0.3">
      <c r="A418" s="1003" t="str">
        <f t="shared" si="2033"/>
        <v>UNITED KINGDOM</v>
      </c>
      <c r="B418" s="988" t="str">
        <f t="shared" si="2034"/>
        <v>Clamanti Salon Supplies Ltd</v>
      </c>
      <c r="C418" s="321" t="s">
        <v>42</v>
      </c>
      <c r="D418" s="417">
        <f>D416-D414</f>
        <v>16119.820899999999</v>
      </c>
      <c r="E418" s="418">
        <f t="shared" ref="E418:G418" si="2059">E416-E414</f>
        <v>-20316.960200000001</v>
      </c>
      <c r="F418" s="419">
        <f t="shared" si="2059"/>
        <v>-15000</v>
      </c>
      <c r="G418" s="420">
        <f t="shared" si="2059"/>
        <v>-19197.139300000003</v>
      </c>
      <c r="H418" s="421">
        <f>H416-H414</f>
        <v>0</v>
      </c>
      <c r="I418" s="418">
        <f t="shared" ref="I418:V418" si="2060">I416-I414</f>
        <v>0</v>
      </c>
      <c r="J418" s="422">
        <f t="shared" si="2060"/>
        <v>0</v>
      </c>
      <c r="K418" s="423">
        <f t="shared" si="2060"/>
        <v>0</v>
      </c>
      <c r="L418" s="423">
        <f t="shared" si="2060"/>
        <v>-19197.13930000001</v>
      </c>
      <c r="M418" s="421">
        <f t="shared" si="2060"/>
        <v>-18500</v>
      </c>
      <c r="N418" s="418">
        <f t="shared" si="2060"/>
        <v>-13000</v>
      </c>
      <c r="O418" s="422">
        <f t="shared" si="2060"/>
        <v>-30089</v>
      </c>
      <c r="P418" s="423">
        <f t="shared" si="2060"/>
        <v>-61589</v>
      </c>
      <c r="Q418" s="421">
        <f t="shared" si="2060"/>
        <v>-32500</v>
      </c>
      <c r="R418" s="418">
        <f t="shared" si="2060"/>
        <v>-18000</v>
      </c>
      <c r="S418" s="422">
        <f t="shared" si="2060"/>
        <v>-10000</v>
      </c>
      <c r="T418" s="423">
        <f t="shared" si="2060"/>
        <v>-60500</v>
      </c>
      <c r="U418" s="423">
        <f t="shared" si="2060"/>
        <v>-122089</v>
      </c>
      <c r="V418" s="649">
        <f t="shared" si="2060"/>
        <v>-141286.13930000001</v>
      </c>
      <c r="W418" s="679">
        <f t="shared" ref="W418:AH418" si="2061">W416-W414</f>
        <v>16119.820899999999</v>
      </c>
      <c r="X418" s="679">
        <f t="shared" si="2061"/>
        <v>-4197.1393000000025</v>
      </c>
      <c r="Y418" s="679">
        <f t="shared" si="2061"/>
        <v>-19197.139300000003</v>
      </c>
      <c r="Z418" s="679">
        <f t="shared" si="2061"/>
        <v>-19197.139300000003</v>
      </c>
      <c r="AA418" s="679">
        <f t="shared" si="2061"/>
        <v>-19197.13930000001</v>
      </c>
      <c r="AB418" s="679">
        <f t="shared" si="2061"/>
        <v>-19197.13930000001</v>
      </c>
      <c r="AC418" s="679">
        <f t="shared" si="2061"/>
        <v>-37697.13930000001</v>
      </c>
      <c r="AD418" s="679">
        <f t="shared" si="2061"/>
        <v>-50697.13930000001</v>
      </c>
      <c r="AE418" s="679">
        <f t="shared" si="2061"/>
        <v>-80786.13930000001</v>
      </c>
      <c r="AF418" s="679">
        <f t="shared" si="2061"/>
        <v>-113286.13930000001</v>
      </c>
      <c r="AG418" s="679">
        <f t="shared" si="2061"/>
        <v>-131286.13930000001</v>
      </c>
      <c r="AH418" s="649">
        <f t="shared" si="2061"/>
        <v>-141286.13930000001</v>
      </c>
    </row>
    <row r="419" spans="1:34" ht="32.1" hidden="1" customHeight="1" outlineLevel="1" x14ac:dyDescent="0.3">
      <c r="A419" s="1003" t="str">
        <f t="shared" si="2033"/>
        <v>UNITED KINGDOM</v>
      </c>
      <c r="B419" s="988" t="str">
        <f t="shared" si="2034"/>
        <v>Clamanti Salon Supplies Ltd</v>
      </c>
      <c r="C419" s="321" t="s">
        <v>43</v>
      </c>
      <c r="D419" s="424">
        <f>D416/D414-1</f>
        <v>1.0746547266666666</v>
      </c>
      <c r="E419" s="425">
        <f t="shared" ref="E419:F419" si="2062">E416/E414-1</f>
        <v>-0.6349050062499999</v>
      </c>
      <c r="F419" s="426">
        <f t="shared" si="2062"/>
        <v>-1</v>
      </c>
      <c r="G419" s="427">
        <f>G416/G414-1</f>
        <v>-0.30963127903225807</v>
      </c>
      <c r="H419" s="428">
        <f>H416/H414-1</f>
        <v>0</v>
      </c>
      <c r="I419" s="425">
        <f t="shared" ref="I419:V419" si="2063">I416/I414-1</f>
        <v>0</v>
      </c>
      <c r="J419" s="429">
        <f t="shared" si="2063"/>
        <v>0</v>
      </c>
      <c r="K419" s="430">
        <f t="shared" si="2063"/>
        <v>0</v>
      </c>
      <c r="L419" s="430">
        <f t="shared" si="2063"/>
        <v>-0.17531634063926949</v>
      </c>
      <c r="M419" s="428">
        <f t="shared" si="2063"/>
        <v>-1</v>
      </c>
      <c r="N419" s="425">
        <f t="shared" si="2063"/>
        <v>-1</v>
      </c>
      <c r="O419" s="429">
        <f t="shared" si="2063"/>
        <v>-1</v>
      </c>
      <c r="P419" s="430">
        <f t="shared" si="2063"/>
        <v>-1</v>
      </c>
      <c r="Q419" s="428">
        <f t="shared" si="2063"/>
        <v>-1</v>
      </c>
      <c r="R419" s="425">
        <f t="shared" si="2063"/>
        <v>-1</v>
      </c>
      <c r="S419" s="429">
        <f t="shared" si="2063"/>
        <v>-1</v>
      </c>
      <c r="T419" s="430">
        <f t="shared" si="2063"/>
        <v>-1</v>
      </c>
      <c r="U419" s="430">
        <f t="shared" si="2063"/>
        <v>-1</v>
      </c>
      <c r="V419" s="650">
        <f t="shared" si="2063"/>
        <v>-0.61007275518267279</v>
      </c>
      <c r="W419" s="680">
        <f t="shared" ref="W419:AH419" si="2064">W416/W414-1</f>
        <v>1.0746547266666666</v>
      </c>
      <c r="X419" s="680">
        <f t="shared" si="2064"/>
        <v>-8.9300836170212783E-2</v>
      </c>
      <c r="Y419" s="680">
        <f t="shared" si="2064"/>
        <v>-0.30963127903225807</v>
      </c>
      <c r="Z419" s="680">
        <f t="shared" si="2064"/>
        <v>-0.257679722147651</v>
      </c>
      <c r="AA419" s="680">
        <f t="shared" si="2064"/>
        <v>-0.20980480109289623</v>
      </c>
      <c r="AB419" s="680">
        <f t="shared" si="2064"/>
        <v>-0.17531634063926949</v>
      </c>
      <c r="AC419" s="680">
        <f t="shared" si="2064"/>
        <v>-0.29450890078125003</v>
      </c>
      <c r="AD419" s="680">
        <f t="shared" si="2064"/>
        <v>-0.35955417943262413</v>
      </c>
      <c r="AE419" s="680">
        <f t="shared" si="2064"/>
        <v>-0.47218780459293119</v>
      </c>
      <c r="AF419" s="680">
        <f t="shared" si="2064"/>
        <v>-0.55644528584550246</v>
      </c>
      <c r="AG419" s="680">
        <f t="shared" si="2064"/>
        <v>-0.59247588688969222</v>
      </c>
      <c r="AH419" s="650">
        <f t="shared" si="2064"/>
        <v>-0.61007275518267279</v>
      </c>
    </row>
    <row r="420" spans="1:34" ht="32.1" hidden="1" customHeight="1" outlineLevel="1" thickBot="1" x14ac:dyDescent="0.35">
      <c r="A420" s="1017" t="str">
        <f t="shared" si="2033"/>
        <v>UNITED KINGDOM</v>
      </c>
      <c r="B420" s="989" t="str">
        <f t="shared" si="2034"/>
        <v>Clamanti Salon Supplies Ltd</v>
      </c>
      <c r="C420" s="261" t="s">
        <v>44</v>
      </c>
      <c r="D420" s="70">
        <f>D416/D412-1</f>
        <v>1.3075375718514386</v>
      </c>
      <c r="E420" s="80">
        <f t="shared" ref="E420:G420" si="2065">E416/E412-1</f>
        <v>-0.61327268899524068</v>
      </c>
      <c r="F420" s="79" t="e">
        <f t="shared" si="2065"/>
        <v>#DIV/0!</v>
      </c>
      <c r="G420" s="79">
        <f t="shared" si="2065"/>
        <v>-2.0443876329692912E-2</v>
      </c>
      <c r="H420" s="80">
        <f>H416/H412-1</f>
        <v>0.16128145308751329</v>
      </c>
      <c r="I420" s="80">
        <f t="shared" ref="I420:V420" si="2066">I416/I412-1</f>
        <v>3.4866477874554658E-2</v>
      </c>
      <c r="J420" s="82" t="e">
        <f t="shared" si="2066"/>
        <v>#DIV/0!</v>
      </c>
      <c r="K420" s="69">
        <f t="shared" si="2066"/>
        <v>0.74688798616991359</v>
      </c>
      <c r="L420" s="69">
        <f t="shared" si="2066"/>
        <v>0.27389172176770904</v>
      </c>
      <c r="M420" s="80">
        <f t="shared" si="2066"/>
        <v>-1</v>
      </c>
      <c r="N420" s="80" t="e">
        <f t="shared" si="2066"/>
        <v>#DIV/0!</v>
      </c>
      <c r="O420" s="82">
        <f t="shared" si="2066"/>
        <v>-1</v>
      </c>
      <c r="P420" s="69">
        <f t="shared" si="2066"/>
        <v>-1</v>
      </c>
      <c r="Q420" s="80">
        <f t="shared" si="2066"/>
        <v>-1</v>
      </c>
      <c r="R420" s="80">
        <f t="shared" si="2066"/>
        <v>-1</v>
      </c>
      <c r="S420" s="82" t="e">
        <f t="shared" si="2066"/>
        <v>#DIV/0!</v>
      </c>
      <c r="T420" s="69">
        <f t="shared" si="2066"/>
        <v>-1</v>
      </c>
      <c r="U420" s="69">
        <f t="shared" si="2066"/>
        <v>-1</v>
      </c>
      <c r="V420" s="651">
        <f t="shared" si="2066"/>
        <v>-0.38810341372233625</v>
      </c>
      <c r="W420" s="69">
        <f t="shared" ref="W420:AH420" si="2067">W416/W412-1</f>
        <v>1.3075375718514386</v>
      </c>
      <c r="X420" s="69">
        <f t="shared" si="2067"/>
        <v>-2.0443876329692912E-2</v>
      </c>
      <c r="Y420" s="69">
        <f t="shared" si="2067"/>
        <v>-2.0443876329692912E-2</v>
      </c>
      <c r="Z420" s="69">
        <f t="shared" si="2067"/>
        <v>1.5473875539798065E-2</v>
      </c>
      <c r="AA420" s="69">
        <f t="shared" si="2067"/>
        <v>1.9967861393053621E-2</v>
      </c>
      <c r="AB420" s="69">
        <f t="shared" si="2067"/>
        <v>0.27389172176770904</v>
      </c>
      <c r="AC420" s="69">
        <f t="shared" si="2067"/>
        <v>2.662255009519443E-2</v>
      </c>
      <c r="AD420" s="69">
        <f t="shared" si="2067"/>
        <v>2.662255009519443E-2</v>
      </c>
      <c r="AE420" s="69">
        <f t="shared" si="2067"/>
        <v>-0.21704438419516803</v>
      </c>
      <c r="AF420" s="69">
        <f t="shared" si="2067"/>
        <v>-0.37415172123983409</v>
      </c>
      <c r="AG420" s="69">
        <f t="shared" si="2067"/>
        <v>-0.38810341372233603</v>
      </c>
      <c r="AH420" s="651">
        <f t="shared" si="2067"/>
        <v>-0.38810341372233603</v>
      </c>
    </row>
    <row r="421" spans="1:34" ht="32.1" hidden="1" customHeight="1" outlineLevel="1" x14ac:dyDescent="0.3">
      <c r="A421" s="993" t="s">
        <v>100</v>
      </c>
      <c r="B421" s="987" t="s">
        <v>103</v>
      </c>
      <c r="C421" s="259" t="s">
        <v>36</v>
      </c>
      <c r="D421" s="404">
        <v>8374.0617000000002</v>
      </c>
      <c r="E421" s="405">
        <v>0</v>
      </c>
      <c r="F421" s="406">
        <v>26602.427</v>
      </c>
      <c r="G421" s="407">
        <f>F421+E421+D421</f>
        <v>34976.488700000002</v>
      </c>
      <c r="H421" s="408">
        <v>5039.4892</v>
      </c>
      <c r="I421" s="405">
        <v>11952.5599</v>
      </c>
      <c r="J421" s="409">
        <v>16560.9591</v>
      </c>
      <c r="K421" s="265">
        <f>J421+I421+H421</f>
        <v>33553.008199999997</v>
      </c>
      <c r="L421" s="265">
        <f>K421+G421</f>
        <v>68529.496899999998</v>
      </c>
      <c r="M421" s="408">
        <v>0</v>
      </c>
      <c r="N421" s="405">
        <v>9870.2196000000004</v>
      </c>
      <c r="O421" s="409">
        <v>7088.3698000000004</v>
      </c>
      <c r="P421" s="265">
        <f>O421+N421+M421</f>
        <v>16958.589400000001</v>
      </c>
      <c r="Q421" s="408">
        <v>14343.4802</v>
      </c>
      <c r="R421" s="405">
        <v>0</v>
      </c>
      <c r="S421" s="409">
        <v>-9669.7900000000009</v>
      </c>
      <c r="T421" s="265">
        <f>S421+R421+Q421</f>
        <v>4673.6901999999991</v>
      </c>
      <c r="U421" s="265">
        <f>T421+P421</f>
        <v>21632.279600000002</v>
      </c>
      <c r="V421" s="656">
        <f>U421+L421</f>
        <v>90161.776500000007</v>
      </c>
      <c r="W421" s="403">
        <f t="shared" ref="W421:W426" si="2068">D421</f>
        <v>8374.0617000000002</v>
      </c>
      <c r="X421" s="403">
        <f>D421+E421</f>
        <v>8374.0617000000002</v>
      </c>
      <c r="Y421" s="403">
        <f t="shared" ref="Y421:Y426" si="2069">D421+E421+F421</f>
        <v>34976.488700000002</v>
      </c>
      <c r="Z421" s="403">
        <f>D421+E421+F421+H421</f>
        <v>40015.977899999998</v>
      </c>
      <c r="AA421" s="403">
        <f t="shared" ref="AA421:AA426" si="2070">D421+E421+F421+H421+I421</f>
        <v>51968.537799999998</v>
      </c>
      <c r="AB421" s="403">
        <f t="shared" ref="AB421:AB426" si="2071">D421+E421+F421+H421+I421+J421</f>
        <v>68529.496899999998</v>
      </c>
      <c r="AC421" s="403">
        <f>D421+E421+F421+H421+I421+J421+M421</f>
        <v>68529.496899999998</v>
      </c>
      <c r="AD421" s="403">
        <f t="shared" ref="AD421:AD426" si="2072">D421+E421+F421+H421+I421+J421+M421+N421</f>
        <v>78399.716499999995</v>
      </c>
      <c r="AE421" s="403">
        <f t="shared" ref="AE421:AE426" si="2073">D421+E421+F421+H421+I421+J421+M421+N421+O421</f>
        <v>85488.086299999995</v>
      </c>
      <c r="AF421" s="403">
        <f t="shared" ref="AF421:AF426" si="2074">D421+E421+F421+H421+I421+J421+M421+N421+O421+Q421</f>
        <v>99831.566500000001</v>
      </c>
      <c r="AG421" s="403">
        <f>D421+E421+F421+H421+I421+J421+M421+N421+O421+Q421+R421</f>
        <v>99831.566500000001</v>
      </c>
      <c r="AH421" s="1031">
        <f>D421+E421+F421+H421+I421+J421+M421+N421+O421+Q421+R421+S421</f>
        <v>90161.776500000007</v>
      </c>
    </row>
    <row r="422" spans="1:34" ht="32.1" hidden="1" customHeight="1" outlineLevel="1" x14ac:dyDescent="0.3">
      <c r="A422" s="994" t="str">
        <f t="shared" ref="A422:A430" si="2075">A421</f>
        <v>UNITED KINGDOM</v>
      </c>
      <c r="B422" s="988" t="str">
        <f t="shared" ref="B422:B430" si="2076">B421</f>
        <v>GEL NATION LTD</v>
      </c>
      <c r="C422" s="275" t="s">
        <v>37</v>
      </c>
      <c r="D422" s="324">
        <f>D421/$B$2</f>
        <v>1947.4562093023258</v>
      </c>
      <c r="E422" s="325">
        <f t="shared" ref="E422:F422" si="2077">E421/$B$2</f>
        <v>0</v>
      </c>
      <c r="F422" s="326">
        <f t="shared" si="2077"/>
        <v>6186.6109302325585</v>
      </c>
      <c r="G422" s="333">
        <f t="shared" ref="G422:G426" si="2078">F422+E422+D422</f>
        <v>8134.0671395348845</v>
      </c>
      <c r="H422" s="327">
        <f>H421/$B$2</f>
        <v>1171.9742325581396</v>
      </c>
      <c r="I422" s="325">
        <f t="shared" ref="I422:J422" si="2079">I421/$B$2</f>
        <v>2779.6650930232558</v>
      </c>
      <c r="J422" s="328">
        <f t="shared" si="2079"/>
        <v>3851.3858372093023</v>
      </c>
      <c r="K422" s="329">
        <f t="shared" ref="K422:K426" si="2080">J422+I422+H422</f>
        <v>7803.0251627906982</v>
      </c>
      <c r="L422" s="329">
        <f t="shared" ref="L422:L426" si="2081">K422+G422</f>
        <v>15937.092302325582</v>
      </c>
      <c r="M422" s="327">
        <f>M421/$B$2</f>
        <v>0</v>
      </c>
      <c r="N422" s="325">
        <f t="shared" ref="N422:O422" si="2082">N421/$B$2</f>
        <v>2295.3999069767442</v>
      </c>
      <c r="O422" s="328">
        <f t="shared" si="2082"/>
        <v>1648.458093023256</v>
      </c>
      <c r="P422" s="329">
        <f t="shared" ref="P422:P426" si="2083">O422+N422+M422</f>
        <v>3943.8580000000002</v>
      </c>
      <c r="Q422" s="327">
        <f>Q421/$B$2</f>
        <v>3335.693069767442</v>
      </c>
      <c r="R422" s="325">
        <f t="shared" ref="R422:S422" si="2084">R421/$B$2</f>
        <v>0</v>
      </c>
      <c r="S422" s="328">
        <f t="shared" si="2084"/>
        <v>-2248.7883720930236</v>
      </c>
      <c r="T422" s="329">
        <f t="shared" ref="T422:T425" si="2085">S422+R422+Q422</f>
        <v>1086.9046976744185</v>
      </c>
      <c r="U422" s="329">
        <f t="shared" ref="U422:U426" si="2086">T422+P422</f>
        <v>5030.7626976744186</v>
      </c>
      <c r="V422" s="645">
        <f t="shared" ref="V422:V426" si="2087">U422+L422</f>
        <v>20967.855</v>
      </c>
      <c r="W422" s="675">
        <f t="shared" si="2068"/>
        <v>1947.4562093023258</v>
      </c>
      <c r="X422" s="675">
        <f t="shared" ref="X422:X426" si="2088">D422+E422</f>
        <v>1947.4562093023258</v>
      </c>
      <c r="Y422" s="675">
        <f t="shared" si="2069"/>
        <v>8134.0671395348845</v>
      </c>
      <c r="Z422" s="675">
        <f t="shared" ref="Z422:Z426" si="2089">D422+E422+F422+H422</f>
        <v>9306.0413720930246</v>
      </c>
      <c r="AA422" s="675">
        <f t="shared" si="2070"/>
        <v>12085.70646511628</v>
      </c>
      <c r="AB422" s="675">
        <f t="shared" si="2071"/>
        <v>15937.092302325582</v>
      </c>
      <c r="AC422" s="675">
        <f t="shared" ref="AC422:AC426" si="2090">D422+E422+F422+H422+I422+J422+M422</f>
        <v>15937.092302325582</v>
      </c>
      <c r="AD422" s="675">
        <f t="shared" si="2072"/>
        <v>18232.492209302327</v>
      </c>
      <c r="AE422" s="675">
        <f t="shared" si="2073"/>
        <v>19880.950302325582</v>
      </c>
      <c r="AF422" s="675">
        <f t="shared" si="2074"/>
        <v>23216.643372093025</v>
      </c>
      <c r="AG422" s="675">
        <f t="shared" ref="AG422:AG426" si="2091">D422+E422+F422+H422+I422+J422+M422+N422+O422+Q422+R422</f>
        <v>23216.643372093025</v>
      </c>
      <c r="AH422" s="645">
        <f t="shared" ref="AH422:AH426" si="2092">D422+E422+F422+H422+I422+J422+M422+N422+O422+Q422+R422+S422</f>
        <v>20967.855000000003</v>
      </c>
    </row>
    <row r="423" spans="1:34" ht="32.1" hidden="1" customHeight="1" outlineLevel="1" x14ac:dyDescent="0.3">
      <c r="A423" s="994" t="str">
        <f t="shared" si="2075"/>
        <v>UNITED KINGDOM</v>
      </c>
      <c r="B423" s="988" t="str">
        <f t="shared" si="2076"/>
        <v>GEL NATION LTD</v>
      </c>
      <c r="C423" s="322" t="s">
        <v>38</v>
      </c>
      <c r="D423" s="336">
        <v>8000</v>
      </c>
      <c r="E423" s="337">
        <v>8000</v>
      </c>
      <c r="F423" s="338">
        <v>28000</v>
      </c>
      <c r="G423" s="339">
        <f t="shared" si="2078"/>
        <v>44000</v>
      </c>
      <c r="H423" s="340">
        <v>7000</v>
      </c>
      <c r="I423" s="337">
        <v>14000</v>
      </c>
      <c r="J423" s="341">
        <v>20000</v>
      </c>
      <c r="K423" s="342">
        <f t="shared" si="2080"/>
        <v>41000</v>
      </c>
      <c r="L423" s="342">
        <f t="shared" si="2081"/>
        <v>85000</v>
      </c>
      <c r="M423" s="340">
        <v>11784</v>
      </c>
      <c r="N423" s="337">
        <v>12000</v>
      </c>
      <c r="O423" s="341">
        <v>9500</v>
      </c>
      <c r="P423" s="342">
        <f t="shared" si="2083"/>
        <v>33284</v>
      </c>
      <c r="Q423" s="340">
        <v>16000</v>
      </c>
      <c r="R423" s="337">
        <v>15000</v>
      </c>
      <c r="S423" s="341">
        <v>6000</v>
      </c>
      <c r="T423" s="342">
        <f t="shared" si="2085"/>
        <v>37000</v>
      </c>
      <c r="U423" s="342">
        <f t="shared" si="2086"/>
        <v>70284</v>
      </c>
      <c r="V423" s="646">
        <f t="shared" si="2087"/>
        <v>155284</v>
      </c>
      <c r="W423" s="676">
        <f t="shared" si="2068"/>
        <v>8000</v>
      </c>
      <c r="X423" s="676">
        <f t="shared" si="2088"/>
        <v>16000</v>
      </c>
      <c r="Y423" s="676">
        <f t="shared" si="2069"/>
        <v>44000</v>
      </c>
      <c r="Z423" s="676">
        <f t="shared" si="2089"/>
        <v>51000</v>
      </c>
      <c r="AA423" s="676">
        <f t="shared" si="2070"/>
        <v>65000</v>
      </c>
      <c r="AB423" s="676">
        <f t="shared" si="2071"/>
        <v>85000</v>
      </c>
      <c r="AC423" s="676">
        <f t="shared" si="2090"/>
        <v>96784</v>
      </c>
      <c r="AD423" s="676">
        <f t="shared" si="2072"/>
        <v>108784</v>
      </c>
      <c r="AE423" s="676">
        <f t="shared" si="2073"/>
        <v>118284</v>
      </c>
      <c r="AF423" s="676">
        <f t="shared" si="2074"/>
        <v>134284</v>
      </c>
      <c r="AG423" s="676">
        <f t="shared" si="2091"/>
        <v>149284</v>
      </c>
      <c r="AH423" s="646">
        <f t="shared" si="2092"/>
        <v>155284</v>
      </c>
    </row>
    <row r="424" spans="1:34" ht="32.1" hidden="1" customHeight="1" outlineLevel="1" x14ac:dyDescent="0.3">
      <c r="A424" s="994" t="str">
        <f t="shared" si="2075"/>
        <v>UNITED KINGDOM</v>
      </c>
      <c r="B424" s="988" t="str">
        <f t="shared" si="2076"/>
        <v>GEL NATION LTD</v>
      </c>
      <c r="C424" s="268" t="s">
        <v>39</v>
      </c>
      <c r="D424" s="331">
        <f>D423/$B$2</f>
        <v>1860.4651162790699</v>
      </c>
      <c r="E424" s="332">
        <f t="shared" ref="E424:F424" si="2093">E423/$B$2</f>
        <v>1860.4651162790699</v>
      </c>
      <c r="F424" s="333">
        <f t="shared" si="2093"/>
        <v>6511.6279069767443</v>
      </c>
      <c r="G424" s="333">
        <f t="shared" si="2078"/>
        <v>10232.558139534885</v>
      </c>
      <c r="H424" s="332">
        <f>H423/$B$2</f>
        <v>1627.9069767441861</v>
      </c>
      <c r="I424" s="332">
        <f t="shared" ref="I424:J424" si="2094">I423/$B$2</f>
        <v>3255.8139534883721</v>
      </c>
      <c r="J424" s="334">
        <f t="shared" si="2094"/>
        <v>4651.1627906976746</v>
      </c>
      <c r="K424" s="335">
        <f t="shared" si="2080"/>
        <v>9534.8837209302328</v>
      </c>
      <c r="L424" s="335">
        <f t="shared" si="2081"/>
        <v>19767.441860465118</v>
      </c>
      <c r="M424" s="332">
        <f>M423/$B$2</f>
        <v>2740.4651162790697</v>
      </c>
      <c r="N424" s="332">
        <f t="shared" ref="N424:O424" si="2095">N423/$B$2</f>
        <v>2790.6976744186049</v>
      </c>
      <c r="O424" s="334">
        <f t="shared" si="2095"/>
        <v>2209.3023255813955</v>
      </c>
      <c r="P424" s="335">
        <f t="shared" si="2083"/>
        <v>7740.4651162790697</v>
      </c>
      <c r="Q424" s="332">
        <f>Q423/$B$2</f>
        <v>3720.9302325581398</v>
      </c>
      <c r="R424" s="332">
        <f t="shared" ref="R424:S424" si="2096">R423/$B$2</f>
        <v>3488.3720930232562</v>
      </c>
      <c r="S424" s="334">
        <f t="shared" si="2096"/>
        <v>1395.3488372093025</v>
      </c>
      <c r="T424" s="335">
        <f t="shared" si="2085"/>
        <v>8604.6511627906984</v>
      </c>
      <c r="U424" s="335">
        <f t="shared" si="2086"/>
        <v>16345.116279069767</v>
      </c>
      <c r="V424" s="647">
        <f t="shared" si="2087"/>
        <v>36112.558139534885</v>
      </c>
      <c r="W424" s="677">
        <f t="shared" si="2068"/>
        <v>1860.4651162790699</v>
      </c>
      <c r="X424" s="677">
        <f t="shared" si="2088"/>
        <v>3720.9302325581398</v>
      </c>
      <c r="Y424" s="677">
        <f t="shared" si="2069"/>
        <v>10232.558139534884</v>
      </c>
      <c r="Z424" s="677">
        <f t="shared" si="2089"/>
        <v>11860.465116279069</v>
      </c>
      <c r="AA424" s="677">
        <f t="shared" si="2070"/>
        <v>15116.279069767441</v>
      </c>
      <c r="AB424" s="677">
        <f t="shared" si="2071"/>
        <v>19767.441860465115</v>
      </c>
      <c r="AC424" s="677">
        <f t="shared" si="2090"/>
        <v>22507.906976744183</v>
      </c>
      <c r="AD424" s="677">
        <f t="shared" si="2072"/>
        <v>25298.604651162786</v>
      </c>
      <c r="AE424" s="677">
        <f t="shared" si="2073"/>
        <v>27507.906976744183</v>
      </c>
      <c r="AF424" s="677">
        <f t="shared" si="2074"/>
        <v>31228.837209302324</v>
      </c>
      <c r="AG424" s="677">
        <f t="shared" si="2091"/>
        <v>34717.20930232558</v>
      </c>
      <c r="AH424" s="647">
        <f t="shared" si="2092"/>
        <v>36112.558139534885</v>
      </c>
    </row>
    <row r="425" spans="1:34" ht="32.1" hidden="1" customHeight="1" outlineLevel="1" x14ac:dyDescent="0.3">
      <c r="A425" s="994" t="str">
        <f t="shared" si="2075"/>
        <v>UNITED KINGDOM</v>
      </c>
      <c r="B425" s="988" t="str">
        <f t="shared" si="2076"/>
        <v>GEL NATION LTD</v>
      </c>
      <c r="C425" s="323" t="s">
        <v>40</v>
      </c>
      <c r="D425" s="357">
        <f>'JANUARY ''25 PLN'!I52</f>
        <v>4119.0797000000002</v>
      </c>
      <c r="E425" s="358">
        <f>'FEBRUARY ''25 PLN'!P53</f>
        <v>4549</v>
      </c>
      <c r="F425" s="359">
        <f>'MARCH ''25 PLN'!Q54</f>
        <v>0</v>
      </c>
      <c r="G425" s="360">
        <f t="shared" si="2078"/>
        <v>8668.0797000000002</v>
      </c>
      <c r="H425" s="361">
        <f>'APRIL ''25 PLN'!P54</f>
        <v>7000</v>
      </c>
      <c r="I425" s="358">
        <f>'MAY ''25 PLN'!P53</f>
        <v>14000</v>
      </c>
      <c r="J425" s="362">
        <f>'JUNE ''25 PLN'!Q53</f>
        <v>8000</v>
      </c>
      <c r="K425" s="363">
        <f t="shared" si="2080"/>
        <v>29000</v>
      </c>
      <c r="L425" s="363">
        <f t="shared" si="2081"/>
        <v>37668.079700000002</v>
      </c>
      <c r="M425" s="361">
        <f>'JULY ''25 PLN'!P52</f>
        <v>0</v>
      </c>
      <c r="N425" s="358">
        <f>'AUGUST ''25 PLN'!P52</f>
        <v>0</v>
      </c>
      <c r="O425" s="362">
        <f>'SEPTEMBER ''25 PLN'!P52</f>
        <v>0</v>
      </c>
      <c r="P425" s="363">
        <f t="shared" si="2083"/>
        <v>0</v>
      </c>
      <c r="Q425" s="361">
        <f>'OCTOBER ''25 PLN'!P52</f>
        <v>0</v>
      </c>
      <c r="R425" s="358">
        <f>'NOVEMBER ''25 PLN'!P52</f>
        <v>0</v>
      </c>
      <c r="S425" s="362">
        <f>'DECEMBER ''25 PLN'!P52</f>
        <v>0</v>
      </c>
      <c r="T425" s="363">
        <f t="shared" si="2085"/>
        <v>0</v>
      </c>
      <c r="U425" s="363">
        <f t="shared" si="2086"/>
        <v>0</v>
      </c>
      <c r="V425" s="648">
        <f t="shared" si="2087"/>
        <v>37668.079700000002</v>
      </c>
      <c r="W425" s="678">
        <f t="shared" si="2068"/>
        <v>4119.0797000000002</v>
      </c>
      <c r="X425" s="678">
        <f t="shared" si="2088"/>
        <v>8668.0797000000002</v>
      </c>
      <c r="Y425" s="678">
        <f t="shared" si="2069"/>
        <v>8668.0797000000002</v>
      </c>
      <c r="Z425" s="678">
        <f t="shared" si="2089"/>
        <v>15668.0797</v>
      </c>
      <c r="AA425" s="678">
        <f t="shared" si="2070"/>
        <v>29668.079700000002</v>
      </c>
      <c r="AB425" s="678">
        <f t="shared" si="2071"/>
        <v>37668.079700000002</v>
      </c>
      <c r="AC425" s="678">
        <f t="shared" si="2090"/>
        <v>37668.079700000002</v>
      </c>
      <c r="AD425" s="678">
        <f t="shared" si="2072"/>
        <v>37668.079700000002</v>
      </c>
      <c r="AE425" s="678">
        <f t="shared" si="2073"/>
        <v>37668.079700000002</v>
      </c>
      <c r="AF425" s="678">
        <f t="shared" si="2074"/>
        <v>37668.079700000002</v>
      </c>
      <c r="AG425" s="678">
        <f t="shared" si="2091"/>
        <v>37668.079700000002</v>
      </c>
      <c r="AH425" s="648">
        <f t="shared" si="2092"/>
        <v>37668.079700000002</v>
      </c>
    </row>
    <row r="426" spans="1:34" ht="32.1" hidden="1" customHeight="1" outlineLevel="1" x14ac:dyDescent="0.3">
      <c r="A426" s="994" t="str">
        <f t="shared" si="2075"/>
        <v>UNITED KINGDOM</v>
      </c>
      <c r="B426" s="988" t="str">
        <f t="shared" si="2076"/>
        <v>GEL NATION LTD</v>
      </c>
      <c r="C426" s="268" t="s">
        <v>41</v>
      </c>
      <c r="D426" s="331">
        <f>D425/$B$2</f>
        <v>957.9255116279071</v>
      </c>
      <c r="E426" s="817">
        <f t="shared" ref="E426:F426" si="2097">E425/$B$2</f>
        <v>1057.9069767441861</v>
      </c>
      <c r="F426" s="818">
        <f t="shared" si="2097"/>
        <v>0</v>
      </c>
      <c r="G426" s="333">
        <f t="shared" si="2078"/>
        <v>2015.8324883720932</v>
      </c>
      <c r="H426" s="332">
        <f>H425/$B$2</f>
        <v>1627.9069767441861</v>
      </c>
      <c r="I426" s="817">
        <f t="shared" ref="I426:J426" si="2098">I425/$B$2</f>
        <v>3255.8139534883721</v>
      </c>
      <c r="J426" s="817">
        <f t="shared" si="2098"/>
        <v>1860.4651162790699</v>
      </c>
      <c r="K426" s="335">
        <f t="shared" si="2080"/>
        <v>6744.1860465116279</v>
      </c>
      <c r="L426" s="335">
        <f t="shared" si="2081"/>
        <v>8760.0185348837203</v>
      </c>
      <c r="M426" s="817">
        <f>M425/$B$2</f>
        <v>0</v>
      </c>
      <c r="N426" s="817">
        <f t="shared" ref="N426:O426" si="2099">N425/$B$2</f>
        <v>0</v>
      </c>
      <c r="O426" s="817">
        <f t="shared" si="2099"/>
        <v>0</v>
      </c>
      <c r="P426" s="335">
        <f t="shared" si="2083"/>
        <v>0</v>
      </c>
      <c r="Q426" s="817">
        <f>Q425/$B$2</f>
        <v>0</v>
      </c>
      <c r="R426" s="817">
        <f t="shared" ref="R426:S426" si="2100">R425/$B$2</f>
        <v>0</v>
      </c>
      <c r="S426" s="817">
        <f t="shared" si="2100"/>
        <v>0</v>
      </c>
      <c r="T426" s="335">
        <f>S426+R426+Q426</f>
        <v>0</v>
      </c>
      <c r="U426" s="335">
        <f t="shared" si="2086"/>
        <v>0</v>
      </c>
      <c r="V426" s="822">
        <f t="shared" si="2087"/>
        <v>8760.0185348837203</v>
      </c>
      <c r="W426" s="823">
        <f t="shared" si="2068"/>
        <v>957.9255116279071</v>
      </c>
      <c r="X426" s="823">
        <f t="shared" si="2088"/>
        <v>2015.8324883720932</v>
      </c>
      <c r="Y426" s="823">
        <f t="shared" si="2069"/>
        <v>2015.8324883720932</v>
      </c>
      <c r="Z426" s="823">
        <f t="shared" si="2089"/>
        <v>3643.7394651162795</v>
      </c>
      <c r="AA426" s="823">
        <f t="shared" si="2070"/>
        <v>6899.5534186046516</v>
      </c>
      <c r="AB426" s="823">
        <f t="shared" si="2071"/>
        <v>8760.0185348837222</v>
      </c>
      <c r="AC426" s="823">
        <f t="shared" si="2090"/>
        <v>8760.0185348837222</v>
      </c>
      <c r="AD426" s="823">
        <f t="shared" si="2072"/>
        <v>8760.0185348837222</v>
      </c>
      <c r="AE426" s="823">
        <f t="shared" si="2073"/>
        <v>8760.0185348837222</v>
      </c>
      <c r="AF426" s="823">
        <f t="shared" si="2074"/>
        <v>8760.0185348837222</v>
      </c>
      <c r="AG426" s="823">
        <f t="shared" si="2091"/>
        <v>8760.0185348837222</v>
      </c>
      <c r="AH426" s="822">
        <f t="shared" si="2092"/>
        <v>8760.0185348837222</v>
      </c>
    </row>
    <row r="427" spans="1:34" ht="32.1" hidden="1" customHeight="1" outlineLevel="1" x14ac:dyDescent="0.3">
      <c r="A427" s="994" t="str">
        <f t="shared" si="2075"/>
        <v>UNITED KINGDOM</v>
      </c>
      <c r="B427" s="988" t="str">
        <f t="shared" si="2076"/>
        <v>GEL NATION LTD</v>
      </c>
      <c r="C427" s="321" t="s">
        <v>42</v>
      </c>
      <c r="D427" s="417">
        <f>D425-D423</f>
        <v>-3880.9202999999998</v>
      </c>
      <c r="E427" s="418">
        <f t="shared" ref="E427:G427" si="2101">E425-E423</f>
        <v>-3451</v>
      </c>
      <c r="F427" s="419">
        <f t="shared" si="2101"/>
        <v>-28000</v>
      </c>
      <c r="G427" s="420">
        <f t="shared" si="2101"/>
        <v>-35331.920299999998</v>
      </c>
      <c r="H427" s="421">
        <f>H425-H423</f>
        <v>0</v>
      </c>
      <c r="I427" s="418">
        <f t="shared" ref="I427:V427" si="2102">I425-I423</f>
        <v>0</v>
      </c>
      <c r="J427" s="422">
        <f t="shared" si="2102"/>
        <v>-12000</v>
      </c>
      <c r="K427" s="423">
        <f t="shared" si="2102"/>
        <v>-12000</v>
      </c>
      <c r="L427" s="423">
        <f t="shared" si="2102"/>
        <v>-47331.920299999998</v>
      </c>
      <c r="M427" s="421">
        <f t="shared" si="2102"/>
        <v>-11784</v>
      </c>
      <c r="N427" s="418">
        <f t="shared" si="2102"/>
        <v>-12000</v>
      </c>
      <c r="O427" s="422">
        <f t="shared" si="2102"/>
        <v>-9500</v>
      </c>
      <c r="P427" s="423">
        <f t="shared" si="2102"/>
        <v>-33284</v>
      </c>
      <c r="Q427" s="421">
        <f t="shared" si="2102"/>
        <v>-16000</v>
      </c>
      <c r="R427" s="418">
        <f t="shared" si="2102"/>
        <v>-15000</v>
      </c>
      <c r="S427" s="422">
        <f t="shared" si="2102"/>
        <v>-6000</v>
      </c>
      <c r="T427" s="423">
        <f t="shared" si="2102"/>
        <v>-37000</v>
      </c>
      <c r="U427" s="423">
        <f t="shared" si="2102"/>
        <v>-70284</v>
      </c>
      <c r="V427" s="649">
        <f t="shared" si="2102"/>
        <v>-117615.9203</v>
      </c>
      <c r="W427" s="679">
        <f t="shared" ref="W427:AH427" si="2103">W425-W423</f>
        <v>-3880.9202999999998</v>
      </c>
      <c r="X427" s="679">
        <f t="shared" si="2103"/>
        <v>-7331.9202999999998</v>
      </c>
      <c r="Y427" s="679">
        <f t="shared" si="2103"/>
        <v>-35331.920299999998</v>
      </c>
      <c r="Z427" s="679">
        <f t="shared" si="2103"/>
        <v>-35331.920299999998</v>
      </c>
      <c r="AA427" s="679">
        <f t="shared" si="2103"/>
        <v>-35331.920299999998</v>
      </c>
      <c r="AB427" s="679">
        <f t="shared" si="2103"/>
        <v>-47331.920299999998</v>
      </c>
      <c r="AC427" s="679">
        <f t="shared" si="2103"/>
        <v>-59115.920299999998</v>
      </c>
      <c r="AD427" s="679">
        <f t="shared" si="2103"/>
        <v>-71115.920299999998</v>
      </c>
      <c r="AE427" s="679">
        <f t="shared" si="2103"/>
        <v>-80615.920299999998</v>
      </c>
      <c r="AF427" s="679">
        <f t="shared" si="2103"/>
        <v>-96615.920299999998</v>
      </c>
      <c r="AG427" s="679">
        <f t="shared" si="2103"/>
        <v>-111615.9203</v>
      </c>
      <c r="AH427" s="649">
        <f t="shared" si="2103"/>
        <v>-117615.9203</v>
      </c>
    </row>
    <row r="428" spans="1:34" ht="32.1" hidden="1" customHeight="1" outlineLevel="1" x14ac:dyDescent="0.3">
      <c r="A428" s="994" t="str">
        <f t="shared" si="2075"/>
        <v>UNITED KINGDOM</v>
      </c>
      <c r="B428" s="988" t="str">
        <f t="shared" si="2076"/>
        <v>GEL NATION LTD</v>
      </c>
      <c r="C428" s="321" t="s">
        <v>43</v>
      </c>
      <c r="D428" s="424">
        <f>D425/D423-1</f>
        <v>-0.48511503749999996</v>
      </c>
      <c r="E428" s="425">
        <f t="shared" ref="E428:F428" si="2104">E425/E423-1</f>
        <v>-0.43137499999999995</v>
      </c>
      <c r="F428" s="426">
        <f t="shared" si="2104"/>
        <v>-1</v>
      </c>
      <c r="G428" s="427">
        <f>G425/G423-1</f>
        <v>-0.80299818863636363</v>
      </c>
      <c r="H428" s="428">
        <f>H425/H423-1</f>
        <v>0</v>
      </c>
      <c r="I428" s="425">
        <f t="shared" ref="I428:V428" si="2105">I425/I423-1</f>
        <v>0</v>
      </c>
      <c r="J428" s="429">
        <f t="shared" si="2105"/>
        <v>-0.6</v>
      </c>
      <c r="K428" s="430">
        <f t="shared" si="2105"/>
        <v>-0.29268292682926833</v>
      </c>
      <c r="L428" s="430">
        <f t="shared" si="2105"/>
        <v>-0.55684612117647059</v>
      </c>
      <c r="M428" s="428">
        <f t="shared" si="2105"/>
        <v>-1</v>
      </c>
      <c r="N428" s="425">
        <f t="shared" si="2105"/>
        <v>-1</v>
      </c>
      <c r="O428" s="429">
        <f t="shared" si="2105"/>
        <v>-1</v>
      </c>
      <c r="P428" s="430">
        <f t="shared" si="2105"/>
        <v>-1</v>
      </c>
      <c r="Q428" s="428">
        <f t="shared" si="2105"/>
        <v>-1</v>
      </c>
      <c r="R428" s="425">
        <f t="shared" si="2105"/>
        <v>-1</v>
      </c>
      <c r="S428" s="429">
        <f t="shared" si="2105"/>
        <v>-1</v>
      </c>
      <c r="T428" s="430">
        <f t="shared" si="2105"/>
        <v>-1</v>
      </c>
      <c r="U428" s="430">
        <f t="shared" si="2105"/>
        <v>-1</v>
      </c>
      <c r="V428" s="650">
        <f t="shared" si="2105"/>
        <v>-0.75742459171582388</v>
      </c>
      <c r="W428" s="680">
        <f t="shared" ref="W428:AH428" si="2106">W425/W423-1</f>
        <v>-0.48511503749999996</v>
      </c>
      <c r="X428" s="680">
        <f t="shared" si="2106"/>
        <v>-0.45824501875000001</v>
      </c>
      <c r="Y428" s="680">
        <f t="shared" si="2106"/>
        <v>-0.80299818863636363</v>
      </c>
      <c r="Z428" s="680">
        <f t="shared" si="2106"/>
        <v>-0.6927827509803921</v>
      </c>
      <c r="AA428" s="680">
        <f t="shared" si="2106"/>
        <v>-0.54356800461538457</v>
      </c>
      <c r="AB428" s="680">
        <f t="shared" si="2106"/>
        <v>-0.55684612117647059</v>
      </c>
      <c r="AC428" s="680">
        <f t="shared" si="2106"/>
        <v>-0.61080261510166967</v>
      </c>
      <c r="AD428" s="680">
        <f t="shared" si="2106"/>
        <v>-0.6537351108618914</v>
      </c>
      <c r="AE428" s="680">
        <f t="shared" si="2106"/>
        <v>-0.68154543556186797</v>
      </c>
      <c r="AF428" s="680">
        <f t="shared" si="2106"/>
        <v>-0.71948944252479818</v>
      </c>
      <c r="AG428" s="680">
        <f t="shared" si="2106"/>
        <v>-0.74767503751239239</v>
      </c>
      <c r="AH428" s="650">
        <f t="shared" si="2106"/>
        <v>-0.75742459171582388</v>
      </c>
    </row>
    <row r="429" spans="1:34" ht="32.1" hidden="1" customHeight="1" outlineLevel="1" thickBot="1" x14ac:dyDescent="0.35">
      <c r="A429" s="995" t="str">
        <f t="shared" si="2075"/>
        <v>UNITED KINGDOM</v>
      </c>
      <c r="B429" s="989" t="str">
        <f t="shared" si="2076"/>
        <v>GEL NATION LTD</v>
      </c>
      <c r="C429" s="261" t="s">
        <v>44</v>
      </c>
      <c r="D429" s="70">
        <f>D425/D421-1</f>
        <v>-0.50811447926159892</v>
      </c>
      <c r="E429" s="80" t="e">
        <f t="shared" ref="E429:G429" si="2107">E425/E421-1</f>
        <v>#DIV/0!</v>
      </c>
      <c r="F429" s="79">
        <f t="shared" si="2107"/>
        <v>-1</v>
      </c>
      <c r="G429" s="79">
        <f t="shared" si="2107"/>
        <v>-0.75217410259938411</v>
      </c>
      <c r="H429" s="80">
        <f>H425/H421-1</f>
        <v>0.38902966594312782</v>
      </c>
      <c r="I429" s="80">
        <f t="shared" ref="I429:V429" si="2108">I425/I421-1</f>
        <v>0.17129720471009735</v>
      </c>
      <c r="J429" s="82">
        <f t="shared" si="2108"/>
        <v>-0.51693619000604862</v>
      </c>
      <c r="K429" s="69">
        <f t="shared" si="2108"/>
        <v>-0.13569597613605322</v>
      </c>
      <c r="L429" s="69">
        <f t="shared" si="2108"/>
        <v>-0.4503377172757268</v>
      </c>
      <c r="M429" s="80" t="e">
        <f t="shared" si="2108"/>
        <v>#DIV/0!</v>
      </c>
      <c r="N429" s="80">
        <f t="shared" si="2108"/>
        <v>-1</v>
      </c>
      <c r="O429" s="82">
        <f t="shared" si="2108"/>
        <v>-1</v>
      </c>
      <c r="P429" s="69">
        <f t="shared" si="2108"/>
        <v>-1</v>
      </c>
      <c r="Q429" s="80">
        <f t="shared" si="2108"/>
        <v>-1</v>
      </c>
      <c r="R429" s="80" t="e">
        <f t="shared" si="2108"/>
        <v>#DIV/0!</v>
      </c>
      <c r="S429" s="82">
        <f t="shared" si="2108"/>
        <v>-1</v>
      </c>
      <c r="T429" s="69">
        <f t="shared" si="2108"/>
        <v>-1</v>
      </c>
      <c r="U429" s="69">
        <f t="shared" si="2108"/>
        <v>-1</v>
      </c>
      <c r="V429" s="651">
        <f t="shared" si="2108"/>
        <v>-0.58221675345982127</v>
      </c>
      <c r="W429" s="69">
        <f t="shared" ref="W429:AH429" si="2109">W425/W421-1</f>
        <v>-0.50811447926159892</v>
      </c>
      <c r="X429" s="69">
        <f t="shared" si="2109"/>
        <v>3.5110560506140143E-2</v>
      </c>
      <c r="Y429" s="69">
        <f t="shared" si="2109"/>
        <v>-0.75217410259938411</v>
      </c>
      <c r="Z429" s="69">
        <f t="shared" si="2109"/>
        <v>-0.60845440940729834</v>
      </c>
      <c r="AA429" s="69">
        <f t="shared" si="2109"/>
        <v>-0.42911459594693457</v>
      </c>
      <c r="AB429" s="69">
        <f t="shared" si="2109"/>
        <v>-0.4503377172757268</v>
      </c>
      <c r="AC429" s="69">
        <f t="shared" si="2109"/>
        <v>-0.4503377172757268</v>
      </c>
      <c r="AD429" s="69">
        <f t="shared" si="2109"/>
        <v>-0.5195380623602126</v>
      </c>
      <c r="AE429" s="69">
        <f t="shared" si="2109"/>
        <v>-0.55937626714659539</v>
      </c>
      <c r="AF429" s="69">
        <f t="shared" si="2109"/>
        <v>-0.62268367590926266</v>
      </c>
      <c r="AG429" s="69">
        <f t="shared" si="2109"/>
        <v>-0.62268367590926266</v>
      </c>
      <c r="AH429" s="651">
        <f t="shared" si="2109"/>
        <v>-0.58221675345982127</v>
      </c>
    </row>
    <row r="430" spans="1:34" ht="64.2" hidden="1" customHeight="1" outlineLevel="1" thickBot="1" x14ac:dyDescent="0.35">
      <c r="A430" s="996" t="str">
        <f t="shared" si="2075"/>
        <v>UNITED KINGDOM</v>
      </c>
      <c r="B430" s="997" t="str">
        <f t="shared" si="2076"/>
        <v>GEL NATION LTD</v>
      </c>
      <c r="C430" s="997"/>
      <c r="D430" s="997"/>
      <c r="E430" s="997"/>
      <c r="F430" s="997"/>
      <c r="G430" s="997"/>
      <c r="H430" s="997"/>
      <c r="I430" s="997"/>
      <c r="J430" s="997"/>
      <c r="K430" s="997"/>
      <c r="L430" s="997"/>
      <c r="M430" s="997"/>
      <c r="N430" s="997"/>
      <c r="O430" s="997"/>
      <c r="P430" s="997"/>
      <c r="Q430" s="997"/>
      <c r="R430" s="997"/>
      <c r="S430" s="997"/>
      <c r="T430" s="997"/>
      <c r="U430" s="997"/>
      <c r="V430" s="998"/>
      <c r="W430" s="674"/>
      <c r="X430" s="674"/>
      <c r="Y430" s="674"/>
      <c r="Z430" s="674"/>
      <c r="AA430" s="674"/>
      <c r="AB430" s="674"/>
      <c r="AC430" s="674"/>
      <c r="AD430" s="674"/>
      <c r="AE430" s="674"/>
      <c r="AF430" s="674"/>
      <c r="AG430" s="674"/>
      <c r="AH430" s="1039"/>
    </row>
    <row r="431" spans="1:34" s="247" customFormat="1" ht="40.200000000000003" hidden="1" customHeight="1" x14ac:dyDescent="0.3">
      <c r="A431" s="978" t="s">
        <v>104</v>
      </c>
      <c r="B431" s="979"/>
      <c r="C431" s="980"/>
      <c r="D431" s="529">
        <f>D5+D14+D23+D32+D41+D50+D59+D68+D77+D86+D95+D104</f>
        <v>6804513.1861000005</v>
      </c>
      <c r="E431" s="530">
        <f>E5+E14+E23+E32+E41+E50+E59+E68+E77+E86+E95+E104</f>
        <v>5926045.1738999998</v>
      </c>
      <c r="F431" s="531">
        <f>F5+F14+F23+F32+F41+F50+F59+F68+F77+F86+F95+F104</f>
        <v>6235910.0768999998</v>
      </c>
      <c r="G431" s="532">
        <f>F431+E431+D431</f>
        <v>18966468.436899997</v>
      </c>
      <c r="H431" s="533">
        <f>H5+H14+H23+H32+H41+H50+H59+H68+H77+H86+H95+H104</f>
        <v>6336927.4052999998</v>
      </c>
      <c r="I431" s="530">
        <f>I5+I14+I23+I32+I41+I50+I59+I68+I77+I86+I95+I104</f>
        <v>6726480.0091000004</v>
      </c>
      <c r="J431" s="534">
        <f>J5+J14+J23+J32+J41+J50+J59+J68+J77+J86+J95+J104</f>
        <v>6705862.2462999998</v>
      </c>
      <c r="K431" s="463">
        <f>J431+I431+H431</f>
        <v>19769269.660700001</v>
      </c>
      <c r="L431" s="463">
        <f>K431+G431</f>
        <v>38735738.097599998</v>
      </c>
      <c r="M431" s="533">
        <f>M5+M14+M23+M32+M41+M50+M59+M68+M77+M86+M95+M104</f>
        <v>7845755.4936000006</v>
      </c>
      <c r="N431" s="530">
        <f>N5+N14+N23+N32+N41+N50+N59+N68+N77+N86+N95+N104</f>
        <v>5946349.0439999998</v>
      </c>
      <c r="O431" s="534">
        <f>O5+O14+O23+O32+O41+O50+O59+O68+O77+O86+O95+O104</f>
        <v>5812342.4626000002</v>
      </c>
      <c r="P431" s="463">
        <f>O431+N431+M431</f>
        <v>19604447.0002</v>
      </c>
      <c r="Q431" s="533">
        <f>Q5+Q14+Q23+Q32+Q41+Q50+Q59+Q68+Q77+Q86+Q95+Q104</f>
        <v>6155864.5464000003</v>
      </c>
      <c r="R431" s="530">
        <f>R5+R14+R23+R32+R41+R50+R59+R68+R77+R86+R95+R104</f>
        <v>11184226.301999999</v>
      </c>
      <c r="S431" s="534">
        <f>S5+S14+S23+S32+S41+S50+S59+S68+S77+S86+S95+S104</f>
        <v>10067524.174900001</v>
      </c>
      <c r="T431" s="463">
        <f>S431+R431+Q431</f>
        <v>27407615.0233</v>
      </c>
      <c r="U431" s="463">
        <f>T431+P431</f>
        <v>47012062.023499995</v>
      </c>
      <c r="V431" s="654">
        <f>U431+L431</f>
        <v>85747800.121099994</v>
      </c>
      <c r="W431" s="403">
        <f t="shared" ref="W431:W436" si="2110">D431</f>
        <v>6804513.1861000005</v>
      </c>
      <c r="X431" s="403">
        <f>D431+E431</f>
        <v>12730558.359999999</v>
      </c>
      <c r="Y431" s="403">
        <f t="shared" ref="Y431:Y436" si="2111">D431+E431+F431</f>
        <v>18966468.436899997</v>
      </c>
      <c r="Z431" s="403">
        <f>D431+E431+F431+H431</f>
        <v>25303395.842199996</v>
      </c>
      <c r="AA431" s="403">
        <f t="shared" ref="AA431:AA436" si="2112">D431+E431+F431+H431+I431</f>
        <v>32029875.851299997</v>
      </c>
      <c r="AB431" s="403">
        <f t="shared" ref="AB431:AB436" si="2113">D431+E431+F431+H431+I431+J431</f>
        <v>38735738.097599998</v>
      </c>
      <c r="AC431" s="403">
        <f>D431+E431+F431+H431+I431+J431+M431</f>
        <v>46581493.591200002</v>
      </c>
      <c r="AD431" s="403">
        <f t="shared" ref="AD431:AD436" si="2114">D431+E431+F431+H431+I431+J431+M431+N431</f>
        <v>52527842.635200001</v>
      </c>
      <c r="AE431" s="403">
        <f t="shared" ref="AE431:AE436" si="2115">D431+E431+F431+H431+I431+J431+M431+N431+O431</f>
        <v>58340185.097800002</v>
      </c>
      <c r="AF431" s="403">
        <f t="shared" ref="AF431:AF436" si="2116">D431+E431+F431+H431+I431+J431+M431+N431+O431+Q431</f>
        <v>64496049.644200005</v>
      </c>
      <c r="AG431" s="403">
        <f>D431+E431+F431+H431+I431+J431+M431+N431+O431+Q431+R431</f>
        <v>75680275.946199998</v>
      </c>
      <c r="AH431" s="1031">
        <f>D431+E431+F431+H431+I431+J431+M431+N431+O431+Q431+R431+S431</f>
        <v>85747800.121099994</v>
      </c>
    </row>
    <row r="432" spans="1:34" ht="34.35" hidden="1" customHeight="1" x14ac:dyDescent="0.3">
      <c r="A432" s="969" t="s">
        <v>105</v>
      </c>
      <c r="B432" s="970"/>
      <c r="C432" s="971"/>
      <c r="D432" s="470">
        <f>D431/$B$2</f>
        <v>1582444.9270000001</v>
      </c>
      <c r="E432" s="474">
        <f t="shared" ref="E432:F432" si="2117">E431/$B$2</f>
        <v>1378150.0404418604</v>
      </c>
      <c r="F432" s="473">
        <f t="shared" si="2117"/>
        <v>1450211.6457906978</v>
      </c>
      <c r="G432" s="473">
        <f t="shared" ref="G432" si="2118">F432+E432+D432</f>
        <v>4410806.6132325586</v>
      </c>
      <c r="H432" s="474">
        <f>H431/$B$2</f>
        <v>1473704.0477441861</v>
      </c>
      <c r="I432" s="474">
        <f t="shared" ref="I432:J432" si="2119">I431/$B$2</f>
        <v>1564297.6765348839</v>
      </c>
      <c r="J432" s="474">
        <f t="shared" si="2119"/>
        <v>1559502.8479767442</v>
      </c>
      <c r="K432" s="476">
        <f t="shared" ref="K432" si="2120">J432+I432+H432</f>
        <v>4597504.5722558144</v>
      </c>
      <c r="L432" s="476">
        <f t="shared" ref="L432" si="2121">K432+G432</f>
        <v>9008311.185488373</v>
      </c>
      <c r="M432" s="474">
        <f>M431/$B$2</f>
        <v>1824594.3008372094</v>
      </c>
      <c r="N432" s="471">
        <f t="shared" ref="N432:O432" si="2122">N431/$B$2</f>
        <v>1382871.8706976743</v>
      </c>
      <c r="O432" s="475">
        <f t="shared" si="2122"/>
        <v>1351707.5494418605</v>
      </c>
      <c r="P432" s="476">
        <f t="shared" ref="P432" si="2123">O432+N432+M432</f>
        <v>4559173.7209767438</v>
      </c>
      <c r="Q432" s="474">
        <f>Q431/$B$2</f>
        <v>1431596.4061395351</v>
      </c>
      <c r="R432" s="471">
        <f t="shared" ref="R432:S432" si="2124">R431/$B$2</f>
        <v>2600982.8609302323</v>
      </c>
      <c r="S432" s="475">
        <f t="shared" si="2124"/>
        <v>2341284.6918372097</v>
      </c>
      <c r="T432" s="476">
        <f t="shared" ref="T432" si="2125">S432+R432+Q432</f>
        <v>6373863.9589069774</v>
      </c>
      <c r="U432" s="476">
        <f t="shared" ref="U432" si="2126">T432+P432</f>
        <v>10933037.679883722</v>
      </c>
      <c r="V432" s="662">
        <f t="shared" ref="V432" si="2127">U432+L432</f>
        <v>19941348.865372095</v>
      </c>
      <c r="W432" s="675">
        <f t="shared" si="2110"/>
        <v>1582444.9270000001</v>
      </c>
      <c r="X432" s="675">
        <f t="shared" ref="X432:X436" si="2128">D432+E432</f>
        <v>2960594.9674418606</v>
      </c>
      <c r="Y432" s="675">
        <f t="shared" si="2111"/>
        <v>4410806.6132325586</v>
      </c>
      <c r="Z432" s="675">
        <f t="shared" ref="Z432:Z436" si="2129">D432+E432+F432+H432</f>
        <v>5884510.6609767452</v>
      </c>
      <c r="AA432" s="675">
        <f t="shared" si="2112"/>
        <v>7448808.3375116289</v>
      </c>
      <c r="AB432" s="675">
        <f t="shared" si="2113"/>
        <v>9008311.185488373</v>
      </c>
      <c r="AC432" s="675">
        <f t="shared" ref="AC432:AC436" si="2130">D432+E432+F432+H432+I432+J432+M432</f>
        <v>10832905.486325582</v>
      </c>
      <c r="AD432" s="675">
        <f t="shared" si="2114"/>
        <v>12215777.357023258</v>
      </c>
      <c r="AE432" s="675">
        <f t="shared" si="2115"/>
        <v>13567484.906465119</v>
      </c>
      <c r="AF432" s="675">
        <f t="shared" si="2116"/>
        <v>14999081.312604655</v>
      </c>
      <c r="AG432" s="675">
        <f t="shared" ref="AG432:AG436" si="2131">D432+E432+F432+H432+I432+J432+M432+N432+O432+Q432+R432</f>
        <v>17600064.173534885</v>
      </c>
      <c r="AH432" s="645">
        <f t="shared" ref="AH432:AH436" si="2132">D432+E432+F432+H432+I432+J432+M432+N432+O432+Q432+R432+S432</f>
        <v>19941348.865372095</v>
      </c>
    </row>
    <row r="433" spans="1:34" s="247" customFormat="1" ht="34.35" hidden="1" customHeight="1" x14ac:dyDescent="0.3">
      <c r="A433" s="972" t="s">
        <v>106</v>
      </c>
      <c r="B433" s="973"/>
      <c r="C433" s="974"/>
      <c r="D433" s="506">
        <f>D7+D16+D25+D34+D43+D52+D61+D70+D79+D88+D97+D106</f>
        <v>6147734.8559076656</v>
      </c>
      <c r="E433" s="507">
        <f>E7+E16+E25+E34+E43+E52+E61+E70+E79+E88+E97+E106</f>
        <v>5568160.3768129991</v>
      </c>
      <c r="F433" s="508">
        <f>F7+F16+F25+F34+F43+F52+F61+F70+F79+F88+F97+F106</f>
        <v>5743825.2076129289</v>
      </c>
      <c r="G433" s="509">
        <f>F433+E433+D433</f>
        <v>17459720.440333594</v>
      </c>
      <c r="H433" s="510">
        <f>H7+H16+H25+H34+H43+H52+H61+H70+H79+H88+H97+H106</f>
        <v>6059419.9600712471</v>
      </c>
      <c r="I433" s="507">
        <f>I7+I16+I25+I34+I43+I52+I61+I70+I79+I88+I97+I106</f>
        <v>6326192.7083214484</v>
      </c>
      <c r="J433" s="511">
        <f>J7+J16+J25+J34+J43+J52+J61+J70+J79+J88+J97+J106</f>
        <v>6591858.4966731807</v>
      </c>
      <c r="K433" s="438">
        <f>J433+I433+H433</f>
        <v>18977471.165065877</v>
      </c>
      <c r="L433" s="438">
        <f>K433+G433</f>
        <v>36437191.605399475</v>
      </c>
      <c r="M433" s="510">
        <f>M7+M16+M25+M34+M43+M52+M61+M70+M79+M88+M97+M106</f>
        <v>7504121.2541696113</v>
      </c>
      <c r="N433" s="507">
        <f>N7+N16+N25+N34+N43+N52+N61+N70+N79+N88+N97+N106</f>
        <v>5831207.2101847138</v>
      </c>
      <c r="O433" s="511">
        <f>O7+O16+O25+O34+O43+O52+O61+O70+O79+O88+O97+O106</f>
        <v>6899649.2616256224</v>
      </c>
      <c r="P433" s="438">
        <f>O433+N433+M433</f>
        <v>20234977.725979947</v>
      </c>
      <c r="Q433" s="510">
        <f>Q7+Q16+Q25+Q34+Q43+Q52+Q61+Q70+Q79+Q88+Q97+Q106</f>
        <v>6223604.9231113838</v>
      </c>
      <c r="R433" s="507">
        <f>R7+R16+R25+R34+R43+R52+R61+R70+R79+R88+R97+R106</f>
        <v>11578174.001167962</v>
      </c>
      <c r="S433" s="511">
        <f>S7+S16+S25+S34+S43+S52+S61+S70+S79+S88+S97+S106</f>
        <v>8064833.7303130077</v>
      </c>
      <c r="T433" s="438">
        <f>S433+R433+Q433</f>
        <v>25866612.654592354</v>
      </c>
      <c r="U433" s="438">
        <f>T433+P433</f>
        <v>46101590.380572304</v>
      </c>
      <c r="V433" s="652">
        <f>U433+L433</f>
        <v>82538781.985971779</v>
      </c>
      <c r="W433" s="676">
        <f t="shared" si="2110"/>
        <v>6147734.8559076656</v>
      </c>
      <c r="X433" s="676">
        <f t="shared" si="2128"/>
        <v>11715895.232720666</v>
      </c>
      <c r="Y433" s="676">
        <f t="shared" si="2111"/>
        <v>17459720.440333594</v>
      </c>
      <c r="Z433" s="676">
        <f t="shared" si="2129"/>
        <v>23519140.400404841</v>
      </c>
      <c r="AA433" s="676">
        <f t="shared" si="2112"/>
        <v>29845333.108726289</v>
      </c>
      <c r="AB433" s="676">
        <f t="shared" si="2113"/>
        <v>36437191.605399467</v>
      </c>
      <c r="AC433" s="676">
        <f t="shared" si="2130"/>
        <v>43941312.85956908</v>
      </c>
      <c r="AD433" s="676">
        <f t="shared" si="2114"/>
        <v>49772520.069753796</v>
      </c>
      <c r="AE433" s="676">
        <f t="shared" si="2115"/>
        <v>56672169.331379421</v>
      </c>
      <c r="AF433" s="676">
        <f t="shared" si="2116"/>
        <v>62895774.254490808</v>
      </c>
      <c r="AG433" s="676">
        <f t="shared" si="2131"/>
        <v>74473948.255658776</v>
      </c>
      <c r="AH433" s="646">
        <f t="shared" si="2132"/>
        <v>82538781.985971779</v>
      </c>
    </row>
    <row r="434" spans="1:34" ht="34.35" hidden="1" customHeight="1" x14ac:dyDescent="0.3">
      <c r="A434" s="969" t="s">
        <v>107</v>
      </c>
      <c r="B434" s="970"/>
      <c r="C434" s="971"/>
      <c r="D434" s="470">
        <f>D433/$B$2</f>
        <v>1429705.7804436432</v>
      </c>
      <c r="E434" s="471">
        <f t="shared" ref="E434:F434" si="2133">E433/$B$2</f>
        <v>1294921.0178634883</v>
      </c>
      <c r="F434" s="472">
        <f t="shared" si="2133"/>
        <v>1335773.3040960301</v>
      </c>
      <c r="G434" s="473">
        <f t="shared" ref="G434" si="2134">F434+E434+D434</f>
        <v>4060400.1024031616</v>
      </c>
      <c r="H434" s="474">
        <f>H433/$B$2</f>
        <v>1409167.4325747087</v>
      </c>
      <c r="I434" s="471">
        <f t="shared" ref="I434:J434" si="2135">I433/$B$2</f>
        <v>1471207.6065863834</v>
      </c>
      <c r="J434" s="475">
        <f t="shared" si="2135"/>
        <v>1532990.3480635304</v>
      </c>
      <c r="K434" s="476">
        <f t="shared" ref="K434" si="2136">J434+I434+H434</f>
        <v>4413365.387224623</v>
      </c>
      <c r="L434" s="476">
        <f t="shared" ref="L434" si="2137">K434+G434</f>
        <v>8473765.4896277841</v>
      </c>
      <c r="M434" s="474">
        <f>M433/$B$2</f>
        <v>1745144.4777138631</v>
      </c>
      <c r="N434" s="471">
        <f t="shared" ref="N434:O434" si="2138">N433/$B$2</f>
        <v>1356094.7000429567</v>
      </c>
      <c r="O434" s="475">
        <f t="shared" si="2138"/>
        <v>1604569.5957268891</v>
      </c>
      <c r="P434" s="476">
        <f t="shared" ref="P434" si="2139">O434+N434+M434</f>
        <v>4705808.7734837094</v>
      </c>
      <c r="Q434" s="474">
        <f>Q433/$B$2</f>
        <v>1447349.9821189265</v>
      </c>
      <c r="R434" s="471">
        <f t="shared" ref="R434:S434" si="2140">R433/$B$2</f>
        <v>2692598.6049227822</v>
      </c>
      <c r="S434" s="475">
        <f t="shared" si="2140"/>
        <v>1875542.7279797692</v>
      </c>
      <c r="T434" s="476">
        <f t="shared" ref="T434" si="2141">S434+R434+Q434</f>
        <v>6015491.3150214776</v>
      </c>
      <c r="U434" s="476">
        <f t="shared" ref="U434" si="2142">T434+P434</f>
        <v>10721300.088505186</v>
      </c>
      <c r="V434" s="662">
        <f t="shared" ref="V434" si="2143">U434+L434</f>
        <v>19195065.578132972</v>
      </c>
      <c r="W434" s="677">
        <f t="shared" si="2110"/>
        <v>1429705.7804436432</v>
      </c>
      <c r="X434" s="677">
        <f t="shared" si="2128"/>
        <v>2724626.7983071315</v>
      </c>
      <c r="Y434" s="677">
        <f t="shared" si="2111"/>
        <v>4060400.1024031616</v>
      </c>
      <c r="Z434" s="677">
        <f t="shared" si="2129"/>
        <v>5469567.5349778701</v>
      </c>
      <c r="AA434" s="677">
        <f t="shared" si="2112"/>
        <v>6940775.1415642537</v>
      </c>
      <c r="AB434" s="677">
        <f t="shared" si="2113"/>
        <v>8473765.4896277841</v>
      </c>
      <c r="AC434" s="677">
        <f t="shared" si="2130"/>
        <v>10218909.967341647</v>
      </c>
      <c r="AD434" s="677">
        <f t="shared" si="2114"/>
        <v>11575004.667384604</v>
      </c>
      <c r="AE434" s="677">
        <f t="shared" si="2115"/>
        <v>13179574.263111493</v>
      </c>
      <c r="AF434" s="677">
        <f t="shared" si="2116"/>
        <v>14626924.24523042</v>
      </c>
      <c r="AG434" s="677">
        <f t="shared" si="2131"/>
        <v>17319522.8501532</v>
      </c>
      <c r="AH434" s="647">
        <f t="shared" si="2132"/>
        <v>19195065.578132968</v>
      </c>
    </row>
    <row r="435" spans="1:34" s="247" customFormat="1" ht="34.35" hidden="1" customHeight="1" x14ac:dyDescent="0.3">
      <c r="A435" s="975" t="s">
        <v>108</v>
      </c>
      <c r="B435" s="976"/>
      <c r="C435" s="977"/>
      <c r="D435" s="500">
        <f>D9+D18+D27+D36+D45+D54+D63+D72+D81+D90+D99+D108</f>
        <v>6429641.2980000004</v>
      </c>
      <c r="E435" s="501">
        <f>E9+E18+E27+E36+E45+E54+E63+E72+E81+E90+E99+E108</f>
        <v>4729988.0400999989</v>
      </c>
      <c r="F435" s="502">
        <f>F9+F18+F27+F36+F45+F54+F63+F72+F81+F90+F99+F108</f>
        <v>5899224.0127000008</v>
      </c>
      <c r="G435" s="502">
        <f>F435+E435+D435</f>
        <v>17058853.3508</v>
      </c>
      <c r="H435" s="501">
        <f>H9+H18+H27+H36+H45+H54+H63+H72+H81+H90+H99+H108</f>
        <v>4839798.7418792006</v>
      </c>
      <c r="I435" s="501">
        <f>I9+I18+I27+I36+I45+I54+I63+I72+I81+I90+I99+I108</f>
        <v>6206644.1852937005</v>
      </c>
      <c r="J435" s="501">
        <f>J9+J18+J27+J36+J45+J54+J63+J72+J81+J90+J99+J108</f>
        <v>6359828.3221717505</v>
      </c>
      <c r="K435" s="503">
        <f>J435+I435+H435</f>
        <v>17406271.249344654</v>
      </c>
      <c r="L435" s="503">
        <f>K435+G435</f>
        <v>34465124.600144655</v>
      </c>
      <c r="M435" s="501">
        <f>M9+M18+M27+M36+M45+M54+M63+M72+M81+M90+M99+M108</f>
        <v>3395710.3910517506</v>
      </c>
      <c r="N435" s="504">
        <f>N9+N18+N27+N36+N45+N54+N63+N72+N81+N90+N99+N108</f>
        <v>2442634.6248739497</v>
      </c>
      <c r="O435" s="505">
        <f>O9+O18+O27+O36+O45+O54+O63+O72+O81+O90+O99+O108</f>
        <v>2669713.8392280503</v>
      </c>
      <c r="P435" s="503">
        <f>O435+N435+M435</f>
        <v>8508058.8551537506</v>
      </c>
      <c r="Q435" s="501">
        <f>Q9+Q18+Q27+Q36+Q45+Q54+Q63+Q72+Q81+Q90+Q99+Q108</f>
        <v>2685125.9001891003</v>
      </c>
      <c r="R435" s="504">
        <f>R9+R18+R27+R36+R45+R54+R63+R72+R81+R90+R99+R108</f>
        <v>4117873.0423208503</v>
      </c>
      <c r="S435" s="505">
        <f>S9+S18+S27+S36+S45+S54+S63+S72+S81+S90+S99+S108</f>
        <v>3769590.1752330502</v>
      </c>
      <c r="T435" s="503">
        <f>S435+R435+Q435</f>
        <v>10572589.117743</v>
      </c>
      <c r="U435" s="503">
        <f>T435+P435</f>
        <v>19080647.972896751</v>
      </c>
      <c r="V435" s="663">
        <f>U435+L435</f>
        <v>53545772.573041409</v>
      </c>
      <c r="W435" s="678">
        <f t="shared" si="2110"/>
        <v>6429641.2980000004</v>
      </c>
      <c r="X435" s="678">
        <f t="shared" si="2128"/>
        <v>11159629.338099999</v>
      </c>
      <c r="Y435" s="678">
        <f t="shared" si="2111"/>
        <v>17058853.3508</v>
      </c>
      <c r="Z435" s="678">
        <f t="shared" si="2129"/>
        <v>21898652.092679203</v>
      </c>
      <c r="AA435" s="678">
        <f t="shared" si="2112"/>
        <v>28105296.277972903</v>
      </c>
      <c r="AB435" s="678">
        <f t="shared" si="2113"/>
        <v>34465124.600144655</v>
      </c>
      <c r="AC435" s="678">
        <f t="shared" si="2130"/>
        <v>37860834.991196409</v>
      </c>
      <c r="AD435" s="678">
        <f t="shared" si="2114"/>
        <v>40303469.61607036</v>
      </c>
      <c r="AE435" s="678">
        <f t="shared" si="2115"/>
        <v>42973183.455298409</v>
      </c>
      <c r="AF435" s="678">
        <f t="shared" si="2116"/>
        <v>45658309.355487511</v>
      </c>
      <c r="AG435" s="678">
        <f t="shared" si="2131"/>
        <v>49776182.397808358</v>
      </c>
      <c r="AH435" s="648">
        <f t="shared" si="2132"/>
        <v>53545772.573041409</v>
      </c>
    </row>
    <row r="436" spans="1:34" ht="34.35" hidden="1" customHeight="1" x14ac:dyDescent="0.3">
      <c r="A436" s="969" t="s">
        <v>109</v>
      </c>
      <c r="B436" s="970"/>
      <c r="C436" s="971"/>
      <c r="D436" s="470">
        <f>D435/$B$2</f>
        <v>1495265.418139535</v>
      </c>
      <c r="E436" s="471">
        <f t="shared" ref="E436:F436" si="2144">E435/$B$2</f>
        <v>1099997.2186279069</v>
      </c>
      <c r="F436" s="472">
        <f t="shared" si="2144"/>
        <v>1371912.5610930235</v>
      </c>
      <c r="G436" s="473">
        <f t="shared" ref="G436" si="2145">F436+E436+D436</f>
        <v>3967175.1978604654</v>
      </c>
      <c r="H436" s="474">
        <f>H435/$B$2</f>
        <v>1125534.5911346979</v>
      </c>
      <c r="I436" s="471">
        <f t="shared" ref="I436:J436" si="2146">I435/$B$2</f>
        <v>1443405.6244869072</v>
      </c>
      <c r="J436" s="475">
        <f t="shared" si="2146"/>
        <v>1479029.8423655233</v>
      </c>
      <c r="K436" s="476">
        <f t="shared" ref="K436" si="2147">J436+I436+H436</f>
        <v>4047970.0579871284</v>
      </c>
      <c r="L436" s="476">
        <f t="shared" ref="L436" si="2148">K436+G436</f>
        <v>8015145.2558475938</v>
      </c>
      <c r="M436" s="474">
        <f>M435/$B$2</f>
        <v>789700.09094226768</v>
      </c>
      <c r="N436" s="471">
        <f t="shared" ref="N436:O436" si="2149">N435/$B$2</f>
        <v>568054.56392417441</v>
      </c>
      <c r="O436" s="475">
        <f t="shared" si="2149"/>
        <v>620863.68354140711</v>
      </c>
      <c r="P436" s="476">
        <f t="shared" ref="P436" si="2150">O436+N436+M436</f>
        <v>1978618.3384078494</v>
      </c>
      <c r="Q436" s="474">
        <f>Q435/$B$2</f>
        <v>624447.88376490702</v>
      </c>
      <c r="R436" s="471">
        <f t="shared" ref="R436:S436" si="2151">R435/$B$2</f>
        <v>957644.89356298849</v>
      </c>
      <c r="S436" s="475">
        <f t="shared" si="2151"/>
        <v>876648.87796117447</v>
      </c>
      <c r="T436" s="476">
        <f>S436+R436+Q436</f>
        <v>2458741.6552890697</v>
      </c>
      <c r="U436" s="476">
        <f t="shared" ref="U436" si="2152">T436+P436</f>
        <v>4437359.9936969187</v>
      </c>
      <c r="V436" s="662">
        <f t="shared" ref="V436" si="2153">U436+L436</f>
        <v>12452505.249544512</v>
      </c>
      <c r="W436" s="677">
        <f t="shared" si="2110"/>
        <v>1495265.418139535</v>
      </c>
      <c r="X436" s="677">
        <f t="shared" si="2128"/>
        <v>2595262.6367674419</v>
      </c>
      <c r="Y436" s="677">
        <f t="shared" si="2111"/>
        <v>3967175.1978604654</v>
      </c>
      <c r="Z436" s="677">
        <f t="shared" si="2129"/>
        <v>5092709.7889951635</v>
      </c>
      <c r="AA436" s="677">
        <f t="shared" si="2112"/>
        <v>6536115.4134820709</v>
      </c>
      <c r="AB436" s="677">
        <f t="shared" si="2113"/>
        <v>8015145.2558475938</v>
      </c>
      <c r="AC436" s="677">
        <f t="shared" si="2130"/>
        <v>8804845.3467898611</v>
      </c>
      <c r="AD436" s="677">
        <f t="shared" si="2114"/>
        <v>9372899.9107140359</v>
      </c>
      <c r="AE436" s="677">
        <f t="shared" si="2115"/>
        <v>9993763.5942554437</v>
      </c>
      <c r="AF436" s="677">
        <f t="shared" si="2116"/>
        <v>10618211.478020351</v>
      </c>
      <c r="AG436" s="677">
        <f t="shared" si="2131"/>
        <v>11575856.371583341</v>
      </c>
      <c r="AH436" s="647">
        <f t="shared" si="2132"/>
        <v>12452505.249544514</v>
      </c>
    </row>
    <row r="437" spans="1:34" s="247" customFormat="1" ht="34.35" hidden="1" customHeight="1" x14ac:dyDescent="0.3">
      <c r="A437" s="972" t="s">
        <v>110</v>
      </c>
      <c r="B437" s="973"/>
      <c r="C437" s="974"/>
      <c r="D437" s="512">
        <f>D435-D433</f>
        <v>281906.44209233485</v>
      </c>
      <c r="E437" s="432">
        <f t="shared" ref="E437:G437" si="2154">E435-E433</f>
        <v>-838172.3367130002</v>
      </c>
      <c r="F437" s="420">
        <f t="shared" si="2154"/>
        <v>155398.80508707184</v>
      </c>
      <c r="G437" s="421">
        <f t="shared" si="2154"/>
        <v>-400867.08953359351</v>
      </c>
      <c r="H437" s="512">
        <f>H435-H433</f>
        <v>-1219621.2181920465</v>
      </c>
      <c r="I437" s="432">
        <f t="shared" ref="I437:L437" si="2155">I435-I433</f>
        <v>-119548.52302774787</v>
      </c>
      <c r="J437" s="421">
        <f t="shared" si="2155"/>
        <v>-232030.17450143024</v>
      </c>
      <c r="K437" s="417">
        <f t="shared" si="2155"/>
        <v>-1571199.9157212228</v>
      </c>
      <c r="L437" s="423">
        <f t="shared" si="2155"/>
        <v>-1972067.00525482</v>
      </c>
      <c r="M437" s="421">
        <f>M435-M433</f>
        <v>-4108410.8631178606</v>
      </c>
      <c r="N437" s="418">
        <f t="shared" ref="N437:P437" si="2156">N435-N433</f>
        <v>-3388572.5853107641</v>
      </c>
      <c r="O437" s="422">
        <f t="shared" si="2156"/>
        <v>-4229935.4223975725</v>
      </c>
      <c r="P437" s="423">
        <f t="shared" si="2156"/>
        <v>-11726918.870826196</v>
      </c>
      <c r="Q437" s="421">
        <f>Q435-Q433</f>
        <v>-3538479.0229222835</v>
      </c>
      <c r="R437" s="418">
        <f t="shared" ref="R437:V437" si="2157">R435-R433</f>
        <v>-7460300.958847112</v>
      </c>
      <c r="S437" s="422">
        <f t="shared" si="2157"/>
        <v>-4295243.5550799575</v>
      </c>
      <c r="T437" s="423">
        <f t="shared" si="2157"/>
        <v>-15294023.536849353</v>
      </c>
      <c r="U437" s="423">
        <f t="shared" si="2157"/>
        <v>-27020942.407675553</v>
      </c>
      <c r="V437" s="649">
        <f t="shared" si="2157"/>
        <v>-28993009.412930369</v>
      </c>
      <c r="W437" s="679">
        <f t="shared" ref="W437:AH437" si="2158">W435-W433</f>
        <v>281906.44209233485</v>
      </c>
      <c r="X437" s="679">
        <f t="shared" si="2158"/>
        <v>-556265.89462066628</v>
      </c>
      <c r="Y437" s="679">
        <f t="shared" si="2158"/>
        <v>-400867.08953359351</v>
      </c>
      <c r="Z437" s="679">
        <f t="shared" si="2158"/>
        <v>-1620488.3077256382</v>
      </c>
      <c r="AA437" s="679">
        <f t="shared" si="2158"/>
        <v>-1740036.830753386</v>
      </c>
      <c r="AB437" s="679">
        <f t="shared" si="2158"/>
        <v>-1972067.0052548125</v>
      </c>
      <c r="AC437" s="679">
        <f t="shared" si="2158"/>
        <v>-6080477.8683726713</v>
      </c>
      <c r="AD437" s="679">
        <f t="shared" si="2158"/>
        <v>-9469050.4536834359</v>
      </c>
      <c r="AE437" s="679">
        <f t="shared" si="2158"/>
        <v>-13698985.876081012</v>
      </c>
      <c r="AF437" s="679">
        <f t="shared" si="2158"/>
        <v>-17237464.899003297</v>
      </c>
      <c r="AG437" s="679">
        <f t="shared" si="2158"/>
        <v>-24697765.857850417</v>
      </c>
      <c r="AH437" s="649">
        <f t="shared" si="2158"/>
        <v>-28993009.412930369</v>
      </c>
    </row>
    <row r="438" spans="1:34" s="247" customFormat="1" ht="34.35" hidden="1" customHeight="1" x14ac:dyDescent="0.3">
      <c r="A438" s="972" t="s">
        <v>111</v>
      </c>
      <c r="B438" s="973"/>
      <c r="C438" s="974"/>
      <c r="D438" s="350">
        <f>D435/D433-1</f>
        <v>4.5855335127447328E-2</v>
      </c>
      <c r="E438" s="351">
        <f t="shared" ref="E438:F438" si="2159">E435/E433-1</f>
        <v>-0.15052948909362018</v>
      </c>
      <c r="F438" s="352">
        <f t="shared" si="2159"/>
        <v>2.7054932813955546E-2</v>
      </c>
      <c r="G438" s="353">
        <f>G435/G433-1</f>
        <v>-2.2959536546046433E-2</v>
      </c>
      <c r="H438" s="354">
        <f>H435/H433-1</f>
        <v>-0.20127689221555556</v>
      </c>
      <c r="I438" s="351">
        <f t="shared" ref="I438:J438" si="2160">I435/I433-1</f>
        <v>-1.8897388767574852E-2</v>
      </c>
      <c r="J438" s="355">
        <f t="shared" si="2160"/>
        <v>-3.5199507789576034E-2</v>
      </c>
      <c r="K438" s="356">
        <f>K435/K433-1</f>
        <v>-8.2792902281602188E-2</v>
      </c>
      <c r="L438" s="356">
        <f t="shared" ref="L438" si="2161">L435/L433-1</f>
        <v>-5.4122365593142652E-2</v>
      </c>
      <c r="M438" s="354">
        <f>M435/M433-1</f>
        <v>-0.54748727052285462</v>
      </c>
      <c r="N438" s="351">
        <f t="shared" ref="N438:O438" si="2162">N435/N433-1</f>
        <v>-0.58110995942526711</v>
      </c>
      <c r="O438" s="355">
        <f t="shared" si="2162"/>
        <v>-0.61306528230696755</v>
      </c>
      <c r="P438" s="356">
        <f>P435/P433-1</f>
        <v>-0.57953702888290581</v>
      </c>
      <c r="Q438" s="354">
        <f>Q435/Q433-1</f>
        <v>-0.56855778389501022</v>
      </c>
      <c r="R438" s="351">
        <f t="shared" ref="R438:S438" si="2163">R435/R433-1</f>
        <v>-0.64434175527976567</v>
      </c>
      <c r="S438" s="355">
        <f t="shared" si="2163"/>
        <v>-0.53258922610339454</v>
      </c>
      <c r="T438" s="356">
        <f>T435/T433-1</f>
        <v>-0.59126503114562445</v>
      </c>
      <c r="U438" s="356">
        <f t="shared" ref="U438:V438" si="2164">U435/U433-1</f>
        <v>-0.58611735917601804</v>
      </c>
      <c r="V438" s="650">
        <f t="shared" si="2164"/>
        <v>-0.35126529269426332</v>
      </c>
      <c r="W438" s="680">
        <f t="shared" ref="W438:AH438" si="2165">W435/W433-1</f>
        <v>4.5855335127447328E-2</v>
      </c>
      <c r="X438" s="680">
        <f t="shared" si="2165"/>
        <v>-4.7479589358831231E-2</v>
      </c>
      <c r="Y438" s="680">
        <f t="shared" si="2165"/>
        <v>-2.2959536546046433E-2</v>
      </c>
      <c r="Z438" s="680">
        <f t="shared" si="2165"/>
        <v>-6.8900830563422444E-2</v>
      </c>
      <c r="AA438" s="680">
        <f t="shared" si="2165"/>
        <v>-5.8301806329801975E-2</v>
      </c>
      <c r="AB438" s="680">
        <f t="shared" si="2165"/>
        <v>-5.4122365593142541E-2</v>
      </c>
      <c r="AC438" s="680">
        <f t="shared" si="2165"/>
        <v>-0.13837724621030589</v>
      </c>
      <c r="AD438" s="680">
        <f t="shared" si="2165"/>
        <v>-0.19024655453276262</v>
      </c>
      <c r="AE438" s="680">
        <f t="shared" si="2165"/>
        <v>-0.24172333682832703</v>
      </c>
      <c r="AF438" s="680">
        <f t="shared" si="2165"/>
        <v>-0.27406395903891001</v>
      </c>
      <c r="AG438" s="680">
        <f t="shared" si="2165"/>
        <v>-0.3316296025163914</v>
      </c>
      <c r="AH438" s="650">
        <f t="shared" si="2165"/>
        <v>-0.35126529269426332</v>
      </c>
    </row>
    <row r="439" spans="1:34" s="247" customFormat="1" ht="34.35" hidden="1" customHeight="1" thickBot="1" x14ac:dyDescent="0.35">
      <c r="A439" s="966" t="s">
        <v>112</v>
      </c>
      <c r="B439" s="967"/>
      <c r="C439" s="968"/>
      <c r="D439" s="70">
        <f>D435/D431-1</f>
        <v>-5.509165429582441E-2</v>
      </c>
      <c r="E439" s="80">
        <f t="shared" ref="E439:G439" si="2166">E435/E431-1</f>
        <v>-0.20183057987269137</v>
      </c>
      <c r="F439" s="79">
        <f t="shared" si="2166"/>
        <v>-5.3991488018277023E-2</v>
      </c>
      <c r="G439" s="79">
        <f t="shared" si="2166"/>
        <v>-0.10057829650503924</v>
      </c>
      <c r="H439" s="80">
        <f>H435/H431-1</f>
        <v>-0.23625466533964856</v>
      </c>
      <c r="I439" s="80">
        <f t="shared" ref="I439:L439" si="2167">I435/I431-1</f>
        <v>-7.7281999367133092E-2</v>
      </c>
      <c r="J439" s="82">
        <f t="shared" si="2167"/>
        <v>-5.1601704809724591E-2</v>
      </c>
      <c r="K439" s="69">
        <f t="shared" si="2167"/>
        <v>-0.11952886737403512</v>
      </c>
      <c r="L439" s="69">
        <f t="shared" si="2167"/>
        <v>-0.11024995797666093</v>
      </c>
      <c r="M439" s="80">
        <f>M435/M431-1</f>
        <v>-0.56719140765707965</v>
      </c>
      <c r="N439" s="80">
        <f t="shared" ref="N439:P439" si="2168">N435/N431-1</f>
        <v>-0.58922111588141246</v>
      </c>
      <c r="O439" s="82">
        <f t="shared" si="2168"/>
        <v>-0.54068194425800864</v>
      </c>
      <c r="P439" s="69">
        <f t="shared" si="2168"/>
        <v>-0.56601383068510147</v>
      </c>
      <c r="Q439" s="80">
        <f>Q435/Q431-1</f>
        <v>-0.56381010661461295</v>
      </c>
      <c r="R439" s="80">
        <f t="shared" ref="R439:V439" si="2169">R435/R431-1</f>
        <v>-0.63181422378904484</v>
      </c>
      <c r="S439" s="82">
        <f t="shared" si="2169"/>
        <v>-0.62556929491848057</v>
      </c>
      <c r="T439" s="69">
        <f t="shared" si="2169"/>
        <v>-0.61424629217993099</v>
      </c>
      <c r="U439" s="69">
        <f t="shared" si="2169"/>
        <v>-0.5941329277716243</v>
      </c>
      <c r="V439" s="651">
        <f t="shared" si="2169"/>
        <v>-0.37554348336144217</v>
      </c>
      <c r="W439" s="69">
        <f t="shared" ref="W439:AH439" si="2170">W435/W431-1</f>
        <v>-5.509165429582441E-2</v>
      </c>
      <c r="X439" s="69">
        <f t="shared" si="2170"/>
        <v>-0.12339828132251696</v>
      </c>
      <c r="Y439" s="69">
        <f t="shared" si="2170"/>
        <v>-0.10057829650503924</v>
      </c>
      <c r="Z439" s="69">
        <f t="shared" si="2170"/>
        <v>-0.13455679114194219</v>
      </c>
      <c r="AA439" s="69">
        <f t="shared" si="2170"/>
        <v>-0.12252871636303286</v>
      </c>
      <c r="AB439" s="69">
        <f t="shared" si="2170"/>
        <v>-0.11024995797666093</v>
      </c>
      <c r="AC439" s="69">
        <f t="shared" si="2170"/>
        <v>-0.18721294504929886</v>
      </c>
      <c r="AD439" s="69">
        <f t="shared" si="2170"/>
        <v>-0.23272177964792018</v>
      </c>
      <c r="AE439" s="69">
        <f t="shared" si="2170"/>
        <v>-0.26340337482201581</v>
      </c>
      <c r="AF439" s="69">
        <f t="shared" si="2170"/>
        <v>-0.29207587740075691</v>
      </c>
      <c r="AG439" s="69">
        <f t="shared" si="2170"/>
        <v>-0.34228328616040571</v>
      </c>
      <c r="AH439" s="651">
        <f t="shared" si="2170"/>
        <v>-0.37554348336144217</v>
      </c>
    </row>
    <row r="440" spans="1:34" ht="34.35" hidden="1" customHeight="1" thickBot="1" x14ac:dyDescent="0.35">
      <c r="A440" s="1008" t="str">
        <f>A439</f>
        <v>TOTAL ONLINE 2025 VS 2024 (%)</v>
      </c>
      <c r="B440" s="982">
        <f>B439</f>
        <v>0</v>
      </c>
      <c r="C440" s="982"/>
      <c r="D440" s="982"/>
      <c r="E440" s="982"/>
      <c r="F440" s="982"/>
      <c r="G440" s="982"/>
      <c r="H440" s="982"/>
      <c r="I440" s="982"/>
      <c r="J440" s="982"/>
      <c r="K440" s="982"/>
      <c r="L440" s="982"/>
      <c r="M440" s="982"/>
      <c r="N440" s="982"/>
      <c r="O440" s="982"/>
      <c r="P440" s="982"/>
      <c r="Q440" s="982"/>
      <c r="R440" s="982"/>
      <c r="S440" s="982"/>
      <c r="T440" s="982"/>
      <c r="U440" s="982"/>
      <c r="V440" s="983"/>
      <c r="W440" s="674"/>
      <c r="X440" s="674"/>
      <c r="Y440" s="674"/>
      <c r="Z440" s="674"/>
      <c r="AA440" s="674"/>
      <c r="AB440" s="674"/>
      <c r="AC440" s="674"/>
      <c r="AD440" s="674"/>
      <c r="AE440" s="674"/>
      <c r="AF440" s="674"/>
      <c r="AG440" s="674"/>
      <c r="AH440" s="1039"/>
    </row>
    <row r="441" spans="1:34" s="247" customFormat="1" ht="40.200000000000003" hidden="1" customHeight="1" x14ac:dyDescent="0.3">
      <c r="A441" s="978" t="s">
        <v>113</v>
      </c>
      <c r="B441" s="979"/>
      <c r="C441" s="980"/>
      <c r="D441" s="529">
        <f>D114+D123+D132+D141+D150+D159+D168+D177+D186+D195+D204+D213+D222+D231+D249+D258+D267+D276+D285+D294</f>
        <v>11750504.263</v>
      </c>
      <c r="E441" s="530">
        <f>E114+E123+E132+E141+E150+E159+E168+E177+E186+E195+E204+E213+E222+E231+E249+E258+E267+E276+E285+E294</f>
        <v>11196554.5535</v>
      </c>
      <c r="F441" s="531">
        <f>F114+F123+F132+F141+F150+F159+F168+F177+F186+F195+F204+F213+F222+F231+F249+F258+F267+F276+F285+F294</f>
        <v>11453329.2006</v>
      </c>
      <c r="G441" s="532">
        <f>F441+E441+D441</f>
        <v>34400388.017100006</v>
      </c>
      <c r="H441" s="533">
        <f>H114+H123+H132+H141+H150+H159+H168+H177+H186+H195+H204+H213+H222+H231+H249+H258+H267+H276+H285+H294</f>
        <v>9574015.3754000012</v>
      </c>
      <c r="I441" s="530">
        <f>I114+I123+I132+I141+I150+I159+I168+I177+I186+I195+I204+I213+I222+I231+I249+I258+I267+I276+I285+I294</f>
        <v>14299799.9015</v>
      </c>
      <c r="J441" s="534">
        <f>J114+J123+J132+J141+J150+J159+J168+J177+J186+J195+J204+J213+J222+J231+J249+J258+J267+J276+J285+J294</f>
        <v>15833308.508000001</v>
      </c>
      <c r="K441" s="463">
        <f>J441+I441+H441</f>
        <v>39707123.784900002</v>
      </c>
      <c r="L441" s="463">
        <f>K441+G441</f>
        <v>74107511.802000016</v>
      </c>
      <c r="M441" s="533">
        <f>M114+M123+M132+M141+M150+M159+M168+M177+M186+M195+M204+M213+M222+M231+M249+M258+M267+M276+M285+M294</f>
        <v>17701650.454300001</v>
      </c>
      <c r="N441" s="530">
        <f>N114+N123+N132+N141+N150+N159+N168+N177+N186+N195+N204+N213+N222+N231+N249+N258+N267+N276+N285+N294</f>
        <v>11019191.968499999</v>
      </c>
      <c r="O441" s="534">
        <f>O114+O123+O132+O141+O150+O159+O168+O177+O186+O195+O204+O213+O222+O231+O249+O258+O267+O276+O285+O294</f>
        <v>11848445.250599997</v>
      </c>
      <c r="P441" s="463">
        <f>O441+N441+M441</f>
        <v>40569287.6734</v>
      </c>
      <c r="Q441" s="533">
        <f>Q114+Q123+Q132+Q141+Q150+Q159+Q168+Q177+Q186+Q195+Q204+Q213+Q222+Q231+Q249+Q258+Q267+Q276+Q285+Q294</f>
        <v>15553874.783200003</v>
      </c>
      <c r="R441" s="530">
        <f>R114+R123+R132+R141+R150+R159+R168+R177+R186+R195+R204+R213+R222+R231+R249+R258+R267+R276+R285+R294</f>
        <v>12641781.857300002</v>
      </c>
      <c r="S441" s="534">
        <f>S114+S123+S132+S141+S150+S159+S168+S177+S186+S195+S204+S213+S222+S231+S249+S258+S267+S276+S285+S294</f>
        <v>12115832.8192</v>
      </c>
      <c r="T441" s="463">
        <f>S441+R441+Q441</f>
        <v>40311489.459700003</v>
      </c>
      <c r="U441" s="463">
        <f>T441+P441</f>
        <v>80880777.133100003</v>
      </c>
      <c r="V441" s="654">
        <f>U441+L441</f>
        <v>154988288.93510002</v>
      </c>
      <c r="W441" s="403">
        <f t="shared" ref="W441:W446" si="2171">D441</f>
        <v>11750504.263</v>
      </c>
      <c r="X441" s="403">
        <f>D441+E441</f>
        <v>22947058.816500001</v>
      </c>
      <c r="Y441" s="403">
        <f t="shared" ref="Y441:Y446" si="2172">D441+E441+F441</f>
        <v>34400388.017099999</v>
      </c>
      <c r="Z441" s="403">
        <f>D441+E441+F441+H441</f>
        <v>43974403.392499998</v>
      </c>
      <c r="AA441" s="403">
        <f t="shared" ref="AA441:AA446" si="2173">D441+E441+F441+H441+I441</f>
        <v>58274203.294</v>
      </c>
      <c r="AB441" s="403">
        <f t="shared" ref="AB441:AB446" si="2174">D441+E441+F441+H441+I441+J441</f>
        <v>74107511.802000001</v>
      </c>
      <c r="AC441" s="403">
        <f>D441+E441+F441+H441+I441+J441+M441</f>
        <v>91809162.256300002</v>
      </c>
      <c r="AD441" s="403">
        <f t="shared" ref="AD441:AD446" si="2175">D441+E441+F441+H441+I441+J441+M441+N441</f>
        <v>102828354.22480001</v>
      </c>
      <c r="AE441" s="403">
        <f t="shared" ref="AE441:AE446" si="2176">D441+E441+F441+H441+I441+J441+M441+N441+O441</f>
        <v>114676799.4754</v>
      </c>
      <c r="AF441" s="403">
        <f t="shared" ref="AF441:AF446" si="2177">D441+E441+F441+H441+I441+J441+M441+N441+O441+Q441</f>
        <v>130230674.2586</v>
      </c>
      <c r="AG441" s="403">
        <f>D441+E441+F441+H441+I441+J441+M441+N441+O441+Q441+R441</f>
        <v>142872456.11590001</v>
      </c>
      <c r="AH441" s="1031">
        <f>D441+E441+F441+H441+I441+J441+M441+N441+O441+Q441+R441+S441</f>
        <v>154988288.93510002</v>
      </c>
    </row>
    <row r="442" spans="1:34" ht="34.35" hidden="1" customHeight="1" x14ac:dyDescent="0.3">
      <c r="A442" s="969" t="s">
        <v>114</v>
      </c>
      <c r="B442" s="970"/>
      <c r="C442" s="971"/>
      <c r="D442" s="470">
        <f>D441/$B$2</f>
        <v>2732675.41</v>
      </c>
      <c r="E442" s="474">
        <f t="shared" ref="E442:F442" si="2178">E441/$B$2</f>
        <v>2603849.8961627907</v>
      </c>
      <c r="F442" s="473">
        <f t="shared" si="2178"/>
        <v>2663564.9303720933</v>
      </c>
      <c r="G442" s="473">
        <f t="shared" ref="G442" si="2179">F442+E442+D442</f>
        <v>8000090.2365348842</v>
      </c>
      <c r="H442" s="474">
        <f>H441/$B$2</f>
        <v>2226515.2035813956</v>
      </c>
      <c r="I442" s="474">
        <f t="shared" ref="I442:J442" si="2180">I441/$B$2</f>
        <v>3325534.8608139534</v>
      </c>
      <c r="J442" s="474">
        <f t="shared" si="2180"/>
        <v>3682164.7693023263</v>
      </c>
      <c r="K442" s="476">
        <f t="shared" ref="K442" si="2181">J442+I442+H442</f>
        <v>9234214.8336976767</v>
      </c>
      <c r="L442" s="476">
        <f t="shared" ref="L442" si="2182">K442+G442</f>
        <v>17234305.070232563</v>
      </c>
      <c r="M442" s="474">
        <f>M441/$B$2</f>
        <v>4116662.8963488378</v>
      </c>
      <c r="N442" s="471">
        <f t="shared" ref="N442:O442" si="2183">N441/$B$2</f>
        <v>2562602.783372093</v>
      </c>
      <c r="O442" s="475">
        <f t="shared" si="2183"/>
        <v>2755452.3838604647</v>
      </c>
      <c r="P442" s="476">
        <f t="shared" ref="P442" si="2184">O442+N442+M442</f>
        <v>9434718.0635813959</v>
      </c>
      <c r="Q442" s="474">
        <f>Q441/$B$2</f>
        <v>3617180.1821395359</v>
      </c>
      <c r="R442" s="471">
        <f t="shared" ref="R442:S442" si="2185">R441/$B$2</f>
        <v>2939949.2691395357</v>
      </c>
      <c r="S442" s="475">
        <f t="shared" si="2185"/>
        <v>2817635.5393488375</v>
      </c>
      <c r="T442" s="476">
        <f t="shared" ref="T442" si="2186">S442+R442+Q442</f>
        <v>9374764.9906279091</v>
      </c>
      <c r="U442" s="476">
        <f t="shared" ref="U442" si="2187">T442+P442</f>
        <v>18809483.054209307</v>
      </c>
      <c r="V442" s="662">
        <f t="shared" ref="V442" si="2188">U442+L442</f>
        <v>36043788.12444187</v>
      </c>
      <c r="W442" s="675">
        <f t="shared" si="2171"/>
        <v>2732675.41</v>
      </c>
      <c r="X442" s="675">
        <f t="shared" ref="X442:X446" si="2189">D442+E442</f>
        <v>5336525.3061627913</v>
      </c>
      <c r="Y442" s="675">
        <f t="shared" si="2172"/>
        <v>8000090.2365348842</v>
      </c>
      <c r="Z442" s="675">
        <f t="shared" ref="Z442:Z446" si="2190">D442+E442+F442+H442</f>
        <v>10226605.440116279</v>
      </c>
      <c r="AA442" s="675">
        <f t="shared" si="2173"/>
        <v>13552140.300930232</v>
      </c>
      <c r="AB442" s="675">
        <f t="shared" si="2174"/>
        <v>17234305.070232559</v>
      </c>
      <c r="AC442" s="675">
        <f t="shared" ref="AC442:AC446" si="2191">D442+E442+F442+H442+I442+J442+M442</f>
        <v>21350967.966581397</v>
      </c>
      <c r="AD442" s="675">
        <f t="shared" si="2175"/>
        <v>23913570.74995349</v>
      </c>
      <c r="AE442" s="675">
        <f t="shared" si="2176"/>
        <v>26669023.133813955</v>
      </c>
      <c r="AF442" s="675">
        <f t="shared" si="2177"/>
        <v>30286203.315953489</v>
      </c>
      <c r="AG442" s="675">
        <f t="shared" ref="AG442:AG446" si="2192">D442+E442+F442+H442+I442+J442+M442+N442+O442+Q442+R442</f>
        <v>33226152.585093025</v>
      </c>
      <c r="AH442" s="645">
        <f t="shared" ref="AH442:AH446" si="2193">D442+E442+F442+H442+I442+J442+M442+N442+O442+Q442+R442+S442</f>
        <v>36043788.124441862</v>
      </c>
    </row>
    <row r="443" spans="1:34" s="247" customFormat="1" ht="34.35" hidden="1" customHeight="1" x14ac:dyDescent="0.3">
      <c r="A443" s="972" t="s">
        <v>115</v>
      </c>
      <c r="B443" s="973"/>
      <c r="C443" s="974"/>
      <c r="D443" s="506">
        <f>D116+D125+D134+D143+D152+D161+D170+D179+D188+D197+D206+D215+D224+D233+D251+D260+D269+D278+D287+D296</f>
        <v>12042017.412461696</v>
      </c>
      <c r="E443" s="507">
        <f>E116+E125+E134+E143+E152+E161+E170+E179+E188+E197+E206+E215+E224+E233+E251+E260+E269+E278+E287+E296</f>
        <v>11501584.194579683</v>
      </c>
      <c r="F443" s="508">
        <f>F116+F125+F134+F143+F152+F161+F170+F179+F188+F197+F206+F215+F224+F233+F251+F260+F269+F278+F287+F296</f>
        <v>14891817.634217607</v>
      </c>
      <c r="G443" s="509">
        <f>F443+E443+D443</f>
        <v>38435419.241258986</v>
      </c>
      <c r="H443" s="510">
        <f>H116+H125+H134+H143+H152+H161+H170+H179+H188+H197+H206+H215+H224+H233+H251+H260+H269+H278+H287+H296</f>
        <v>11395567.384934446</v>
      </c>
      <c r="I443" s="507">
        <f>I116+I125+I134+I143+I152+I161+I170+I179+I188+I197+I206+I215+I224+I233+I251+I260+I269+I278+I287+I296</f>
        <v>12426655.791748891</v>
      </c>
      <c r="J443" s="511">
        <f>J116+J125+J134+J143+J152+J161+J170+J179+J188+J197+J206+J215+J224+J233+J251+J260+J269+J278+J287+J296</f>
        <v>11838415.807050079</v>
      </c>
      <c r="K443" s="438">
        <f>J443+I443+H443</f>
        <v>35660638.983733416</v>
      </c>
      <c r="L443" s="438">
        <f>K443+G443</f>
        <v>74096058.224992394</v>
      </c>
      <c r="M443" s="510">
        <f>M116+M125+M134+M143+M152+M161+M170+M179+M188+M197+M206+M215+M224+M233+M251+M260+M269+M278+M287+M296</f>
        <v>13661247.979510227</v>
      </c>
      <c r="N443" s="507">
        <f>N116+N125+N134+N143+N152+N161+N170+N179+N188+N197+N206+N215+N224+N233+N251+N260+N269+N278+N287+N296</f>
        <v>11648426.391159019</v>
      </c>
      <c r="O443" s="511">
        <f>O116+O125+O134+O143+O152+O161+O170+O179+O188+O197+O206+O215+O224+O233+O251+O260+O269+O278+O287+O296</f>
        <v>10146236.575566428</v>
      </c>
      <c r="P443" s="438">
        <f>O443+N443+M443</f>
        <v>35455910.946235672</v>
      </c>
      <c r="Q443" s="510">
        <f>Q116+Q125+Q134+Q143+Q152+Q161+Q170+Q179+Q188+Q197+Q206+Q215+Q224+Q233+Q251+Q260+Q269+Q278+Q287+Q296</f>
        <v>12088562.620733852</v>
      </c>
      <c r="R443" s="507">
        <f>R116+R125+R134+R143+R152+R161+R170+R179+R188+R197+R206+R215+R224+R233+R251+R260+R269+R278+R287+R296</f>
        <v>12235681.959660921</v>
      </c>
      <c r="S443" s="511">
        <f>S116+S125+S134+S143+S152+S161+S170+S179+S188+S197+S206+S215+S224+S233+S251+S260+S269+S278+S287+S296</f>
        <v>10567805.799268112</v>
      </c>
      <c r="T443" s="438">
        <f>S443+R443+Q443</f>
        <v>34892050.379662886</v>
      </c>
      <c r="U443" s="438">
        <f>T443+P443</f>
        <v>70347961.325898558</v>
      </c>
      <c r="V443" s="652">
        <f>U443+L443</f>
        <v>144444019.55089095</v>
      </c>
      <c r="W443" s="676">
        <f t="shared" si="2171"/>
        <v>12042017.412461696</v>
      </c>
      <c r="X443" s="676">
        <f t="shared" si="2189"/>
        <v>23543601.607041381</v>
      </c>
      <c r="Y443" s="676">
        <f t="shared" si="2172"/>
        <v>38435419.241258986</v>
      </c>
      <c r="Z443" s="676">
        <f t="shared" si="2190"/>
        <v>49830986.626193434</v>
      </c>
      <c r="AA443" s="676">
        <f t="shared" si="2173"/>
        <v>62257642.417942323</v>
      </c>
      <c r="AB443" s="676">
        <f t="shared" si="2174"/>
        <v>74096058.224992394</v>
      </c>
      <c r="AC443" s="676">
        <f t="shared" si="2191"/>
        <v>87757306.204502627</v>
      </c>
      <c r="AD443" s="676">
        <f t="shared" si="2175"/>
        <v>99405732.59566164</v>
      </c>
      <c r="AE443" s="676">
        <f t="shared" si="2176"/>
        <v>109551969.17122807</v>
      </c>
      <c r="AF443" s="676">
        <f t="shared" si="2177"/>
        <v>121640531.79196192</v>
      </c>
      <c r="AG443" s="676">
        <f t="shared" si="2192"/>
        <v>133876213.75162284</v>
      </c>
      <c r="AH443" s="646">
        <f t="shared" si="2193"/>
        <v>144444019.55089095</v>
      </c>
    </row>
    <row r="444" spans="1:34" ht="34.35" hidden="1" customHeight="1" x14ac:dyDescent="0.3">
      <c r="A444" s="969" t="s">
        <v>116</v>
      </c>
      <c r="B444" s="970"/>
      <c r="C444" s="971"/>
      <c r="D444" s="470">
        <f>D443/$B$2</f>
        <v>2800469.1656887666</v>
      </c>
      <c r="E444" s="471">
        <f t="shared" ref="E444:F444" si="2194">E443/$B$2</f>
        <v>2674787.0219952753</v>
      </c>
      <c r="F444" s="472">
        <f t="shared" si="2194"/>
        <v>3463213.4033064204</v>
      </c>
      <c r="G444" s="473">
        <f t="shared" ref="G444" si="2195">F444+E444+D444</f>
        <v>8938469.5909904614</v>
      </c>
      <c r="H444" s="474">
        <f>H443/$B$2</f>
        <v>2650131.9499847549</v>
      </c>
      <c r="I444" s="471">
        <f t="shared" ref="I444:J444" si="2196">I443/$B$2</f>
        <v>2889919.9515695097</v>
      </c>
      <c r="J444" s="475">
        <f t="shared" si="2196"/>
        <v>2753119.9551279256</v>
      </c>
      <c r="K444" s="476">
        <f t="shared" ref="K444" si="2197">J444+I444+H444</f>
        <v>8293171.8566821907</v>
      </c>
      <c r="L444" s="476">
        <f t="shared" ref="L444" si="2198">K444+G444</f>
        <v>17231641.44767265</v>
      </c>
      <c r="M444" s="474">
        <f>M443/$B$2</f>
        <v>3177034.4138395879</v>
      </c>
      <c r="N444" s="471">
        <f t="shared" ref="N444:O444" si="2199">N443/$B$2</f>
        <v>2708936.3700369811</v>
      </c>
      <c r="O444" s="475">
        <f t="shared" si="2199"/>
        <v>2359589.9012945183</v>
      </c>
      <c r="P444" s="476">
        <f t="shared" ref="P444" si="2200">O444+N444+M444</f>
        <v>8245560.6851710873</v>
      </c>
      <c r="Q444" s="474">
        <f>Q443/$B$2</f>
        <v>2811293.632728803</v>
      </c>
      <c r="R444" s="471">
        <f t="shared" ref="R444:S444" si="2201">R443/$B$2</f>
        <v>2845507.4324792842</v>
      </c>
      <c r="S444" s="475">
        <f t="shared" si="2201"/>
        <v>2457629.2556437468</v>
      </c>
      <c r="T444" s="476">
        <f t="shared" ref="T444" si="2202">S444+R444+Q444</f>
        <v>8114430.3208518336</v>
      </c>
      <c r="U444" s="476">
        <f t="shared" ref="U444" si="2203">T444+P444</f>
        <v>16359991.006022921</v>
      </c>
      <c r="V444" s="662">
        <f t="shared" ref="V444" si="2204">U444+L444</f>
        <v>33591632.453695573</v>
      </c>
      <c r="W444" s="677">
        <f t="shared" si="2171"/>
        <v>2800469.1656887666</v>
      </c>
      <c r="X444" s="677">
        <f t="shared" si="2189"/>
        <v>5475256.1876840424</v>
      </c>
      <c r="Y444" s="677">
        <f t="shared" si="2172"/>
        <v>8938469.5909904633</v>
      </c>
      <c r="Z444" s="677">
        <f t="shared" si="2190"/>
        <v>11588601.540975219</v>
      </c>
      <c r="AA444" s="677">
        <f t="shared" si="2173"/>
        <v>14478521.492544729</v>
      </c>
      <c r="AB444" s="677">
        <f t="shared" si="2174"/>
        <v>17231641.447672654</v>
      </c>
      <c r="AC444" s="677">
        <f t="shared" si="2191"/>
        <v>20408675.861512244</v>
      </c>
      <c r="AD444" s="677">
        <f t="shared" si="2175"/>
        <v>23117612.231549226</v>
      </c>
      <c r="AE444" s="677">
        <f t="shared" si="2176"/>
        <v>25477202.132843744</v>
      </c>
      <c r="AF444" s="677">
        <f t="shared" si="2177"/>
        <v>28288495.765572548</v>
      </c>
      <c r="AG444" s="677">
        <f t="shared" si="2192"/>
        <v>31134003.198051833</v>
      </c>
      <c r="AH444" s="647">
        <f t="shared" si="2193"/>
        <v>33591632.45369558</v>
      </c>
    </row>
    <row r="445" spans="1:34" s="247" customFormat="1" ht="34.35" hidden="1" customHeight="1" x14ac:dyDescent="0.3">
      <c r="A445" s="975" t="s">
        <v>117</v>
      </c>
      <c r="B445" s="976"/>
      <c r="C445" s="977"/>
      <c r="D445" s="500">
        <f>D118+D127+D136+D145+D154+D163+D172+D181+D190+D199+D208+D217+D226+D235+D253+D262+D271+D280+D289+D298</f>
        <v>8680910.3785000015</v>
      </c>
      <c r="E445" s="501">
        <f>E118+E127+E136+E145+E154+E163+E172+E181+E190+E199+E208+E217+E226+E235+E253+E262+E271+E280+E289+E298+E244</f>
        <v>8768614.7248000018</v>
      </c>
      <c r="F445" s="502">
        <f>F118+F127+F136+F145+F154+F163+F172+F181+F190+F199+F208+F217+F226+F235+F253+F262+F271+F280+F289+F298+F244</f>
        <v>7665528.0587000009</v>
      </c>
      <c r="G445" s="502">
        <f>F445+E445+D445</f>
        <v>25115053.162000004</v>
      </c>
      <c r="H445" s="501">
        <f>H118+H127+H136+H145+H154+H163+H172+H181+H190+H199+H208+H217+H226+H235+H253+H262+H271+H280+H289+H298+H244</f>
        <v>8421450.4935161173</v>
      </c>
      <c r="I445" s="501">
        <f>I118+I127+I136+I145+I154+I163+I172+I181+I190+I199+I208+I217+I226+I235+I253+I262+I271+I280+I289+I298</f>
        <v>8999235.079564061</v>
      </c>
      <c r="J445" s="501">
        <f>J118+J127+J136+J145+J154+J163+J172+J181+J190+J199+J208+J217+J226+J235+J253+J262+J271+J280+J289+J298</f>
        <v>8033656.7188169649</v>
      </c>
      <c r="K445" s="503">
        <f>J445+I445+H445</f>
        <v>25454342.291897144</v>
      </c>
      <c r="L445" s="503">
        <f>K445+G445</f>
        <v>50569395.453897148</v>
      </c>
      <c r="M445" s="501">
        <f>M118+M127+M136+M145+M154+M163+M172+M181+M190+M199+M208+M217+M226+M235+M253+M262+M271+M280+M289+M298</f>
        <v>0</v>
      </c>
      <c r="N445" s="504">
        <f>N118+N127+N136+N145+N154+N163+N172+N181+N190+N199+N208+N217+N226+N235+N253+N262+N271+N280+N289+N298</f>
        <v>0</v>
      </c>
      <c r="O445" s="505">
        <f>O118+O127+O136+O145+O154+O163+O172+O181+O190+O199+O208+O217+O226+O235+O253+O262+O271+O280+O289+O298</f>
        <v>0</v>
      </c>
      <c r="P445" s="503">
        <f>O445+N445+M445</f>
        <v>0</v>
      </c>
      <c r="Q445" s="501">
        <f>Q118+Q127+Q136+Q145+Q154+Q163+Q172+Q181+Q190+Q199+Q208+Q217+Q226+Q235+Q253+Q262+Q271+Q280+Q289+Q298</f>
        <v>0</v>
      </c>
      <c r="R445" s="504">
        <f>R118+R127+R136+R145+R154+R163+R172+R181+R190+R199+R208+R217+R226+R235+R253+R262+R271+R280+R289+R298</f>
        <v>0</v>
      </c>
      <c r="S445" s="505">
        <f>S118+S127+S136+S145+S154+S163+S172+S181+S190+S199+S208+S217+S226+S235+S253+S262+S271+S280+S289+S298</f>
        <v>0</v>
      </c>
      <c r="T445" s="503">
        <f>S445+R445+Q445</f>
        <v>0</v>
      </c>
      <c r="U445" s="503">
        <f>T445+P445</f>
        <v>0</v>
      </c>
      <c r="V445" s="663">
        <f>U445+L445</f>
        <v>50569395.453897148</v>
      </c>
      <c r="W445" s="678">
        <f t="shared" si="2171"/>
        <v>8680910.3785000015</v>
      </c>
      <c r="X445" s="678">
        <f t="shared" si="2189"/>
        <v>17449525.103300005</v>
      </c>
      <c r="Y445" s="678">
        <f t="shared" si="2172"/>
        <v>25115053.162000008</v>
      </c>
      <c r="Z445" s="678">
        <f t="shared" si="2190"/>
        <v>33536503.655516125</v>
      </c>
      <c r="AA445" s="678">
        <f t="shared" si="2173"/>
        <v>42535738.735080183</v>
      </c>
      <c r="AB445" s="678">
        <f t="shared" si="2174"/>
        <v>50569395.453897148</v>
      </c>
      <c r="AC445" s="678">
        <f t="shared" si="2191"/>
        <v>50569395.453897148</v>
      </c>
      <c r="AD445" s="678">
        <f t="shared" si="2175"/>
        <v>50569395.453897148</v>
      </c>
      <c r="AE445" s="678">
        <f t="shared" si="2176"/>
        <v>50569395.453897148</v>
      </c>
      <c r="AF445" s="678">
        <f t="shared" si="2177"/>
        <v>50569395.453897148</v>
      </c>
      <c r="AG445" s="678">
        <f t="shared" si="2192"/>
        <v>50569395.453897148</v>
      </c>
      <c r="AH445" s="648">
        <f t="shared" si="2193"/>
        <v>50569395.453897148</v>
      </c>
    </row>
    <row r="446" spans="1:34" ht="34.35" hidden="1" customHeight="1" x14ac:dyDescent="0.3">
      <c r="A446" s="969" t="s">
        <v>118</v>
      </c>
      <c r="B446" s="970"/>
      <c r="C446" s="971"/>
      <c r="D446" s="470">
        <f>D445/$B$2</f>
        <v>2018816.3670930236</v>
      </c>
      <c r="E446" s="471">
        <f t="shared" ref="E446:F446" si="2205">E445/$B$2</f>
        <v>2039212.726697675</v>
      </c>
      <c r="F446" s="472">
        <f t="shared" si="2205"/>
        <v>1782680.9438837213</v>
      </c>
      <c r="G446" s="473">
        <f t="shared" ref="G446" si="2206">F446+E446+D446</f>
        <v>5840710.0376744196</v>
      </c>
      <c r="H446" s="474">
        <f>H445/$B$2</f>
        <v>1958476.8589572366</v>
      </c>
      <c r="I446" s="471">
        <f t="shared" ref="I446:J446" si="2207">I445/$B$2</f>
        <v>2092845.3673404793</v>
      </c>
      <c r="J446" s="475">
        <f t="shared" si="2207"/>
        <v>1868292.2601899919</v>
      </c>
      <c r="K446" s="476">
        <f t="shared" ref="K446" si="2208">J446+I446+H446</f>
        <v>5919614.4864877081</v>
      </c>
      <c r="L446" s="476">
        <f t="shared" ref="L446" si="2209">K446+G446</f>
        <v>11760324.524162129</v>
      </c>
      <c r="M446" s="474">
        <f>M445/$B$2</f>
        <v>0</v>
      </c>
      <c r="N446" s="471">
        <f t="shared" ref="N446:O446" si="2210">N445/$B$2</f>
        <v>0</v>
      </c>
      <c r="O446" s="475">
        <f t="shared" si="2210"/>
        <v>0</v>
      </c>
      <c r="P446" s="476">
        <f t="shared" ref="P446" si="2211">O446+N446+M446</f>
        <v>0</v>
      </c>
      <c r="Q446" s="474">
        <f>Q445/$B$2</f>
        <v>0</v>
      </c>
      <c r="R446" s="471">
        <f t="shared" ref="R446:S446" si="2212">R445/$B$2</f>
        <v>0</v>
      </c>
      <c r="S446" s="475">
        <f t="shared" si="2212"/>
        <v>0</v>
      </c>
      <c r="T446" s="476">
        <f>S446+R446+Q446</f>
        <v>0</v>
      </c>
      <c r="U446" s="476">
        <f t="shared" ref="U446" si="2213">T446+P446</f>
        <v>0</v>
      </c>
      <c r="V446" s="662">
        <f t="shared" ref="V446" si="2214">U446+L446</f>
        <v>11760324.524162129</v>
      </c>
      <c r="W446" s="677">
        <f t="shared" si="2171"/>
        <v>2018816.3670930236</v>
      </c>
      <c r="X446" s="677">
        <f t="shared" si="2189"/>
        <v>4058029.0937906988</v>
      </c>
      <c r="Y446" s="677">
        <f t="shared" si="2172"/>
        <v>5840710.0376744196</v>
      </c>
      <c r="Z446" s="677">
        <f t="shared" si="2190"/>
        <v>7799186.8966316562</v>
      </c>
      <c r="AA446" s="677">
        <f t="shared" si="2173"/>
        <v>9892032.2639721353</v>
      </c>
      <c r="AB446" s="677">
        <f t="shared" si="2174"/>
        <v>11760324.524162127</v>
      </c>
      <c r="AC446" s="677">
        <f t="shared" si="2191"/>
        <v>11760324.524162127</v>
      </c>
      <c r="AD446" s="677">
        <f t="shared" si="2175"/>
        <v>11760324.524162127</v>
      </c>
      <c r="AE446" s="677">
        <f t="shared" si="2176"/>
        <v>11760324.524162127</v>
      </c>
      <c r="AF446" s="677">
        <f t="shared" si="2177"/>
        <v>11760324.524162127</v>
      </c>
      <c r="AG446" s="677">
        <f t="shared" si="2192"/>
        <v>11760324.524162127</v>
      </c>
      <c r="AH446" s="647">
        <f t="shared" si="2193"/>
        <v>11760324.524162127</v>
      </c>
    </row>
    <row r="447" spans="1:34" s="247" customFormat="1" ht="34.35" hidden="1" customHeight="1" x14ac:dyDescent="0.3">
      <c r="A447" s="972" t="s">
        <v>119</v>
      </c>
      <c r="B447" s="973"/>
      <c r="C447" s="974"/>
      <c r="D447" s="512">
        <f>D445-D443</f>
        <v>-3361107.0339616947</v>
      </c>
      <c r="E447" s="432">
        <f t="shared" ref="E447:G447" si="2215">E445-E443</f>
        <v>-2732969.4697796814</v>
      </c>
      <c r="F447" s="420">
        <f t="shared" si="2215"/>
        <v>-7226289.575517606</v>
      </c>
      <c r="G447" s="421">
        <f t="shared" si="2215"/>
        <v>-13320366.079258982</v>
      </c>
      <c r="H447" s="512">
        <f>H445-H443</f>
        <v>-2974116.8914183285</v>
      </c>
      <c r="I447" s="432">
        <f t="shared" ref="I447:L447" si="2216">I445-I443</f>
        <v>-3427420.7121848296</v>
      </c>
      <c r="J447" s="421">
        <f t="shared" si="2216"/>
        <v>-3804759.0882331142</v>
      </c>
      <c r="K447" s="417">
        <f t="shared" si="2216"/>
        <v>-10206296.691836271</v>
      </c>
      <c r="L447" s="423">
        <f t="shared" si="2216"/>
        <v>-23526662.771095246</v>
      </c>
      <c r="M447" s="421">
        <f>M445-M443</f>
        <v>-13661247.979510227</v>
      </c>
      <c r="N447" s="418">
        <f t="shared" ref="N447:P447" si="2217">N445-N443</f>
        <v>-11648426.391159019</v>
      </c>
      <c r="O447" s="422">
        <f t="shared" si="2217"/>
        <v>-10146236.575566428</v>
      </c>
      <c r="P447" s="423">
        <f t="shared" si="2217"/>
        <v>-35455910.946235672</v>
      </c>
      <c r="Q447" s="421">
        <f>Q445-Q443</f>
        <v>-12088562.620733852</v>
      </c>
      <c r="R447" s="418">
        <f t="shared" ref="R447:V447" si="2218">R445-R443</f>
        <v>-12235681.959660921</v>
      </c>
      <c r="S447" s="422">
        <f t="shared" si="2218"/>
        <v>-10567805.799268112</v>
      </c>
      <c r="T447" s="423">
        <f t="shared" si="2218"/>
        <v>-34892050.379662886</v>
      </c>
      <c r="U447" s="423">
        <f t="shared" si="2218"/>
        <v>-70347961.325898558</v>
      </c>
      <c r="V447" s="649">
        <f t="shared" si="2218"/>
        <v>-93874624.096993804</v>
      </c>
      <c r="W447" s="679">
        <f t="shared" ref="W447:AH447" si="2219">W445-W443</f>
        <v>-3361107.0339616947</v>
      </c>
      <c r="X447" s="679">
        <f t="shared" si="2219"/>
        <v>-6094076.5037413761</v>
      </c>
      <c r="Y447" s="679">
        <f t="shared" si="2219"/>
        <v>-13320366.079258978</v>
      </c>
      <c r="Z447" s="679">
        <f t="shared" si="2219"/>
        <v>-16294482.970677309</v>
      </c>
      <c r="AA447" s="679">
        <f t="shared" si="2219"/>
        <v>-19721903.68286214</v>
      </c>
      <c r="AB447" s="679">
        <f t="shared" si="2219"/>
        <v>-23526662.771095246</v>
      </c>
      <c r="AC447" s="679">
        <f t="shared" si="2219"/>
        <v>-37187910.750605479</v>
      </c>
      <c r="AD447" s="679">
        <f t="shared" si="2219"/>
        <v>-48836337.141764492</v>
      </c>
      <c r="AE447" s="679">
        <f t="shared" si="2219"/>
        <v>-58982573.717330918</v>
      </c>
      <c r="AF447" s="679">
        <f t="shared" si="2219"/>
        <v>-71071136.338064775</v>
      </c>
      <c r="AG447" s="679">
        <f t="shared" si="2219"/>
        <v>-83306818.297725692</v>
      </c>
      <c r="AH447" s="649">
        <f t="shared" si="2219"/>
        <v>-93874624.096993804</v>
      </c>
    </row>
    <row r="448" spans="1:34" s="247" customFormat="1" ht="34.35" hidden="1" customHeight="1" x14ac:dyDescent="0.3">
      <c r="A448" s="972" t="s">
        <v>120</v>
      </c>
      <c r="B448" s="973"/>
      <c r="C448" s="974"/>
      <c r="D448" s="350">
        <f>D445/D443-1</f>
        <v>-0.27911494551431637</v>
      </c>
      <c r="E448" s="351">
        <f t="shared" ref="E448:F448" si="2220">E445/E443-1</f>
        <v>-0.23761678596133218</v>
      </c>
      <c r="F448" s="352">
        <f t="shared" si="2220"/>
        <v>-0.48525235488470064</v>
      </c>
      <c r="G448" s="353">
        <f>G445/G443-1</f>
        <v>-0.34656487016954574</v>
      </c>
      <c r="H448" s="354">
        <f>H445/H443-1</f>
        <v>-0.26098892586518085</v>
      </c>
      <c r="I448" s="351">
        <f t="shared" ref="I448:J448" si="2221">I445/I443-1</f>
        <v>-0.2758119939606426</v>
      </c>
      <c r="J448" s="355">
        <f t="shared" si="2221"/>
        <v>-0.32139089809358468</v>
      </c>
      <c r="K448" s="356">
        <f>K445/K443-1</f>
        <v>-0.28620622015471653</v>
      </c>
      <c r="L448" s="356">
        <f t="shared" ref="L448" si="2222">L445/L443-1</f>
        <v>-0.31751571317945992</v>
      </c>
      <c r="M448" s="354">
        <f>M445/M443-1</f>
        <v>-1</v>
      </c>
      <c r="N448" s="351">
        <f t="shared" ref="N448:O448" si="2223">N445/N443-1</f>
        <v>-1</v>
      </c>
      <c r="O448" s="355">
        <f t="shared" si="2223"/>
        <v>-1</v>
      </c>
      <c r="P448" s="356">
        <f>P445/P443-1</f>
        <v>-1</v>
      </c>
      <c r="Q448" s="354">
        <f>Q445/Q443-1</f>
        <v>-1</v>
      </c>
      <c r="R448" s="351">
        <f t="shared" ref="R448:S448" si="2224">R445/R443-1</f>
        <v>-1</v>
      </c>
      <c r="S448" s="355">
        <f t="shared" si="2224"/>
        <v>-1</v>
      </c>
      <c r="T448" s="356">
        <f>T445/T443-1</f>
        <v>-1</v>
      </c>
      <c r="U448" s="356">
        <f t="shared" ref="U448:V448" si="2225">U445/U443-1</f>
        <v>-1</v>
      </c>
      <c r="V448" s="650">
        <f t="shared" si="2225"/>
        <v>-0.64990315548453437</v>
      </c>
      <c r="W448" s="680">
        <f t="shared" ref="W448:AH448" si="2226">W445/W443-1</f>
        <v>-0.27911494551431637</v>
      </c>
      <c r="X448" s="680">
        <f t="shared" si="2226"/>
        <v>-0.25884215191267801</v>
      </c>
      <c r="Y448" s="680">
        <f t="shared" si="2226"/>
        <v>-0.34656487016954562</v>
      </c>
      <c r="Z448" s="680">
        <f t="shared" si="2226"/>
        <v>-0.3269949899429081</v>
      </c>
      <c r="AA448" s="680">
        <f t="shared" si="2226"/>
        <v>-0.31677883898119452</v>
      </c>
      <c r="AB448" s="680">
        <f t="shared" si="2226"/>
        <v>-0.31751571317945992</v>
      </c>
      <c r="AC448" s="680">
        <f t="shared" si="2226"/>
        <v>-0.42375857189537858</v>
      </c>
      <c r="AD448" s="680">
        <f t="shared" si="2226"/>
        <v>-0.49128290558864463</v>
      </c>
      <c r="AE448" s="680">
        <f t="shared" si="2226"/>
        <v>-0.53839811519172276</v>
      </c>
      <c r="AF448" s="680">
        <f t="shared" si="2226"/>
        <v>-0.5842718318563056</v>
      </c>
      <c r="AG448" s="680">
        <f t="shared" si="2226"/>
        <v>-0.62226751088346977</v>
      </c>
      <c r="AH448" s="650">
        <f t="shared" si="2226"/>
        <v>-0.64990315548453437</v>
      </c>
    </row>
    <row r="449" spans="1:34" s="247" customFormat="1" ht="34.35" hidden="1" customHeight="1" thickBot="1" x14ac:dyDescent="0.35">
      <c r="A449" s="966" t="s">
        <v>121</v>
      </c>
      <c r="B449" s="967"/>
      <c r="C449" s="968"/>
      <c r="D449" s="70">
        <f>D445/D441-1</f>
        <v>-0.26123082174145829</v>
      </c>
      <c r="E449" s="80">
        <f t="shared" ref="E449:G449" si="2227">E445/E441-1</f>
        <v>-0.21684705032237206</v>
      </c>
      <c r="F449" s="79">
        <f t="shared" si="2227"/>
        <v>-0.33071616781097757</v>
      </c>
      <c r="G449" s="79">
        <f t="shared" si="2227"/>
        <v>-0.26991948028273338</v>
      </c>
      <c r="H449" s="80">
        <f>H445/H441-1</f>
        <v>-0.12038469092553861</v>
      </c>
      <c r="I449" s="80">
        <f t="shared" ref="I449:L449" si="2228">I445/I441-1</f>
        <v>-0.37067405547261734</v>
      </c>
      <c r="J449" s="82">
        <f t="shared" si="2228"/>
        <v>-0.49261035905680439</v>
      </c>
      <c r="K449" s="69">
        <f t="shared" si="2228"/>
        <v>-0.35894771855580654</v>
      </c>
      <c r="L449" s="69">
        <f t="shared" si="2228"/>
        <v>-0.31762119353017626</v>
      </c>
      <c r="M449" s="80">
        <f>M445/M441-1</f>
        <v>-1</v>
      </c>
      <c r="N449" s="80">
        <f t="shared" ref="N449:P449" si="2229">N445/N441-1</f>
        <v>-1</v>
      </c>
      <c r="O449" s="82">
        <f t="shared" si="2229"/>
        <v>-1</v>
      </c>
      <c r="P449" s="69">
        <f t="shared" si="2229"/>
        <v>-1</v>
      </c>
      <c r="Q449" s="80">
        <f>Q445/Q441-1</f>
        <v>-1</v>
      </c>
      <c r="R449" s="80">
        <f t="shared" ref="R449:V449" si="2230">R445/R441-1</f>
        <v>-1</v>
      </c>
      <c r="S449" s="82">
        <f t="shared" si="2230"/>
        <v>-1</v>
      </c>
      <c r="T449" s="69">
        <f t="shared" si="2230"/>
        <v>-1</v>
      </c>
      <c r="U449" s="69">
        <f t="shared" si="2230"/>
        <v>-1</v>
      </c>
      <c r="V449" s="651">
        <f t="shared" si="2230"/>
        <v>-0.67372118370135281</v>
      </c>
      <c r="W449" s="69">
        <f t="shared" ref="W449:AH449" si="2231">W445/W441-1</f>
        <v>-0.26123082174145829</v>
      </c>
      <c r="X449" s="69">
        <f t="shared" si="2231"/>
        <v>-0.23957465560889279</v>
      </c>
      <c r="Y449" s="69">
        <f t="shared" si="2231"/>
        <v>-0.26991948028273305</v>
      </c>
      <c r="Z449" s="69">
        <f t="shared" si="2231"/>
        <v>-0.23736307787552835</v>
      </c>
      <c r="AA449" s="69">
        <f t="shared" si="2231"/>
        <v>-0.2700760142445443</v>
      </c>
      <c r="AB449" s="69">
        <f t="shared" si="2231"/>
        <v>-0.31762119353017615</v>
      </c>
      <c r="AC449" s="69">
        <f t="shared" si="2231"/>
        <v>-0.44919010030039741</v>
      </c>
      <c r="AD449" s="69">
        <f t="shared" si="2231"/>
        <v>-0.50821545443250038</v>
      </c>
      <c r="AE449" s="69">
        <f t="shared" si="2231"/>
        <v>-0.55902679805129118</v>
      </c>
      <c r="AF449" s="69">
        <f t="shared" si="2231"/>
        <v>-0.61169366785676682</v>
      </c>
      <c r="AG449" s="69">
        <f t="shared" si="2231"/>
        <v>-0.64605217248540481</v>
      </c>
      <c r="AH449" s="651">
        <f t="shared" si="2231"/>
        <v>-0.67372118370135281</v>
      </c>
    </row>
    <row r="450" spans="1:34" ht="34.35" hidden="1" customHeight="1" thickBot="1" x14ac:dyDescent="0.35">
      <c r="A450" s="1008" t="str">
        <f>A449</f>
        <v>TOTAL RETAIL 2025 VS 2024 (%)</v>
      </c>
      <c r="B450" s="982">
        <f>B449</f>
        <v>0</v>
      </c>
      <c r="C450" s="982"/>
      <c r="D450" s="982"/>
      <c r="E450" s="982"/>
      <c r="F450" s="982"/>
      <c r="G450" s="982"/>
      <c r="H450" s="982"/>
      <c r="I450" s="982"/>
      <c r="J450" s="982"/>
      <c r="K450" s="982"/>
      <c r="L450" s="982"/>
      <c r="M450" s="982"/>
      <c r="N450" s="982"/>
      <c r="O450" s="982"/>
      <c r="P450" s="982"/>
      <c r="Q450" s="982"/>
      <c r="R450" s="982"/>
      <c r="S450" s="982"/>
      <c r="T450" s="982"/>
      <c r="U450" s="982"/>
      <c r="V450" s="983"/>
      <c r="W450" s="674"/>
      <c r="X450" s="674"/>
      <c r="Y450" s="674"/>
      <c r="Z450" s="674"/>
      <c r="AA450" s="674"/>
      <c r="AB450" s="674"/>
      <c r="AC450" s="674"/>
      <c r="AD450" s="674"/>
      <c r="AE450" s="674"/>
      <c r="AF450" s="674"/>
      <c r="AG450" s="674"/>
      <c r="AH450" s="1039"/>
    </row>
    <row r="451" spans="1:34" ht="40.200000000000003" hidden="1" customHeight="1" x14ac:dyDescent="0.3">
      <c r="A451" s="978" t="s">
        <v>122</v>
      </c>
      <c r="B451" s="979"/>
      <c r="C451" s="980"/>
      <c r="D451" s="529">
        <f>D304+D313+D322+D331+D340+D349+D358+D367+D376+D385+D394+D412+D421</f>
        <v>236743.67609999998</v>
      </c>
      <c r="E451" s="530">
        <f>E304+E313+E322+E331+E340+E349+E358+E367+E376+E385+E394+E412+E421</f>
        <v>246827.26539999997</v>
      </c>
      <c r="F451" s="531">
        <f>F304+F313+F322+F331+F340+F349+F358+F367+F376+F385+F394+F412+F421</f>
        <v>276443.42990000005</v>
      </c>
      <c r="G451" s="532">
        <f>F451+E451+D451</f>
        <v>760014.37140000006</v>
      </c>
      <c r="H451" s="533">
        <f>H304+H313+H322+H331+H340+H349+H358+H367+H376+H385+H394+H412+H421</f>
        <v>260950.68060000002</v>
      </c>
      <c r="I451" s="530">
        <f>I304+I313+I322+I331+I340+I349+I358+I367+I376+I385+I394+I412+I421</f>
        <v>227216.8499</v>
      </c>
      <c r="J451" s="534">
        <f>J304+J313+J322+J331+J340+J349+J358+J367+J376+J385+J394+J412+J421</f>
        <v>175576.2585</v>
      </c>
      <c r="K451" s="463">
        <f>J451+I451+H451</f>
        <v>663743.78900000011</v>
      </c>
      <c r="L451" s="463">
        <f>K451+G451</f>
        <v>1423758.1604000002</v>
      </c>
      <c r="M451" s="533">
        <f>M304+M313+M322+M331+M340+M349+M358+M367+M376+M385+M394+M412+M421</f>
        <v>332659.49940000003</v>
      </c>
      <c r="N451" s="530">
        <f>N304+N313+N322+N331+N340+N349+N358+N367+N376+N385+N394+N412+N421</f>
        <v>233786.17729999998</v>
      </c>
      <c r="O451" s="534">
        <f>O304+O313+O322+O331+O340+O349+O358+O367+O376+O385+O394+O412+O421</f>
        <v>616011.83789999993</v>
      </c>
      <c r="P451" s="463">
        <f>O451+N451+M451</f>
        <v>1182457.5145999999</v>
      </c>
      <c r="Q451" s="533">
        <f>Q304+Q313+Q322+Q331+Q340+Q349+Q358+Q367+Q376+Q385+Q394+Q412+Q421</f>
        <v>507019.05309999996</v>
      </c>
      <c r="R451" s="530">
        <f>R304+R313+R322+R331+R340+R349+R358+R367+R376+R385+R394+R412+R421</f>
        <v>370705.33799999999</v>
      </c>
      <c r="S451" s="534">
        <f>S304+S313+S322+S331+S340+S349+S358+S367+S376+S385+S394+S412+S421</f>
        <v>113614.2285</v>
      </c>
      <c r="T451" s="463">
        <f>S451+R451+Q451</f>
        <v>991338.61959999986</v>
      </c>
      <c r="U451" s="463">
        <f>T451+P451</f>
        <v>2173796.1341999997</v>
      </c>
      <c r="V451" s="654">
        <f>U451+L451</f>
        <v>3597554.2945999997</v>
      </c>
      <c r="W451" s="403">
        <f t="shared" ref="W451:W456" si="2232">D451</f>
        <v>236743.67609999998</v>
      </c>
      <c r="X451" s="403">
        <f>D451+E451</f>
        <v>483570.94149999996</v>
      </c>
      <c r="Y451" s="403">
        <f t="shared" ref="Y451:Y456" si="2233">D451+E451+F451</f>
        <v>760014.37140000006</v>
      </c>
      <c r="Z451" s="403">
        <f>D451+E451+F451+H451</f>
        <v>1020965.0520000001</v>
      </c>
      <c r="AA451" s="403">
        <f t="shared" ref="AA451:AA456" si="2234">D451+E451+F451+H451+I451</f>
        <v>1248181.9019000002</v>
      </c>
      <c r="AB451" s="403">
        <f t="shared" ref="AB451:AB456" si="2235">D451+E451+F451+H451+I451+J451</f>
        <v>1423758.1604000002</v>
      </c>
      <c r="AC451" s="403">
        <f>D451+E451+F451+H451+I451+J451+M451</f>
        <v>1756417.6598000003</v>
      </c>
      <c r="AD451" s="403">
        <f t="shared" ref="AD451:AD456" si="2236">D451+E451+F451+H451+I451+J451+M451+N451</f>
        <v>1990203.8371000001</v>
      </c>
      <c r="AE451" s="403">
        <f t="shared" ref="AE451:AE456" si="2237">D451+E451+F451+H451+I451+J451+M451+N451+O451</f>
        <v>2606215.6749999998</v>
      </c>
      <c r="AF451" s="403">
        <f t="shared" ref="AF451:AF456" si="2238">D451+E451+F451+H451+I451+J451+M451+N451+O451+Q451</f>
        <v>3113234.7280999999</v>
      </c>
      <c r="AG451" s="403">
        <f>D451+E451+F451+H451+I451+J451+M451+N451+O451+Q451+R451</f>
        <v>3483940.0660999999</v>
      </c>
      <c r="AH451" s="1031">
        <f>D451+E451+F451+H451+I451+J451+M451+N451+O451+Q451+R451+S451</f>
        <v>3597554.2946000001</v>
      </c>
    </row>
    <row r="452" spans="1:34" ht="34.35" hidden="1" customHeight="1" x14ac:dyDescent="0.3">
      <c r="A452" s="969" t="s">
        <v>123</v>
      </c>
      <c r="B452" s="970"/>
      <c r="C452" s="971"/>
      <c r="D452" s="470">
        <f>D451/$B$2</f>
        <v>55056.668860465114</v>
      </c>
      <c r="E452" s="474">
        <f t="shared" ref="E452:F452" si="2239">E451/$B$2</f>
        <v>57401.68962790697</v>
      </c>
      <c r="F452" s="473">
        <f t="shared" si="2239"/>
        <v>64289.16974418606</v>
      </c>
      <c r="G452" s="473">
        <f t="shared" ref="G452" si="2240">F452+E452+D452</f>
        <v>176747.52823255814</v>
      </c>
      <c r="H452" s="474">
        <f>H451/$B$2</f>
        <v>60686.20479069768</v>
      </c>
      <c r="I452" s="474">
        <f t="shared" ref="I452:J452" si="2241">I451/$B$2</f>
        <v>52841.127883720932</v>
      </c>
      <c r="J452" s="474">
        <f t="shared" si="2241"/>
        <v>40831.688023255818</v>
      </c>
      <c r="K452" s="476">
        <f t="shared" ref="K452" si="2242">J452+I452+H452</f>
        <v>154359.02069767442</v>
      </c>
      <c r="L452" s="476">
        <f t="shared" ref="L452" si="2243">K452+G452</f>
        <v>331106.54893023253</v>
      </c>
      <c r="M452" s="474">
        <f>M451/$B$2</f>
        <v>77362.674279069775</v>
      </c>
      <c r="N452" s="471">
        <f t="shared" ref="N452:O452" si="2244">N451/$B$2</f>
        <v>54368.878441860463</v>
      </c>
      <c r="O452" s="475">
        <f t="shared" si="2244"/>
        <v>143258.56695348836</v>
      </c>
      <c r="P452" s="476">
        <f t="shared" ref="P452" si="2245">O452+N452+M452</f>
        <v>274990.11967441859</v>
      </c>
      <c r="Q452" s="474">
        <f>Q451/$B$2</f>
        <v>117911.40769767441</v>
      </c>
      <c r="R452" s="471">
        <f t="shared" ref="R452:S452" si="2246">R451/$B$2</f>
        <v>86210.543720930233</v>
      </c>
      <c r="S452" s="475">
        <f t="shared" si="2246"/>
        <v>26421.913604651163</v>
      </c>
      <c r="T452" s="476">
        <f t="shared" ref="T452" si="2247">S452+R452+Q452</f>
        <v>230543.86502325581</v>
      </c>
      <c r="U452" s="476">
        <f t="shared" ref="U452" si="2248">T452+P452</f>
        <v>505533.9846976744</v>
      </c>
      <c r="V452" s="662">
        <f t="shared" ref="V452" si="2249">U452+L452</f>
        <v>836640.53362790693</v>
      </c>
      <c r="W452" s="675">
        <f t="shared" si="2232"/>
        <v>55056.668860465114</v>
      </c>
      <c r="X452" s="675">
        <f t="shared" ref="X452:X456" si="2250">D452+E452</f>
        <v>112458.35848837209</v>
      </c>
      <c r="Y452" s="675">
        <f t="shared" si="2233"/>
        <v>176747.52823255816</v>
      </c>
      <c r="Z452" s="675">
        <f t="shared" ref="Z452:Z456" si="2251">D452+E452+F452+H452</f>
        <v>237433.73302325583</v>
      </c>
      <c r="AA452" s="675">
        <f t="shared" si="2234"/>
        <v>290274.86090697674</v>
      </c>
      <c r="AB452" s="675">
        <f t="shared" si="2235"/>
        <v>331106.54893023253</v>
      </c>
      <c r="AC452" s="675">
        <f t="shared" ref="AC452:AC456" si="2252">D452+E452+F452+H452+I452+J452+M452</f>
        <v>408469.22320930229</v>
      </c>
      <c r="AD452" s="675">
        <f t="shared" si="2236"/>
        <v>462838.10165116272</v>
      </c>
      <c r="AE452" s="675">
        <f t="shared" si="2237"/>
        <v>606096.66860465112</v>
      </c>
      <c r="AF452" s="675">
        <f t="shared" si="2238"/>
        <v>724008.07630232559</v>
      </c>
      <c r="AG452" s="675">
        <f t="shared" ref="AG452:AG456" si="2253">D452+E452+F452+H452+I452+J452+M452+N452+O452+Q452+R452</f>
        <v>810218.62002325582</v>
      </c>
      <c r="AH452" s="645">
        <f t="shared" ref="AH452:AH456" si="2254">D452+E452+F452+H452+I452+J452+M452+N452+O452+Q452+R452+S452</f>
        <v>836640.53362790693</v>
      </c>
    </row>
    <row r="453" spans="1:34" ht="34.35" hidden="1" customHeight="1" x14ac:dyDescent="0.3">
      <c r="A453" s="972" t="s">
        <v>124</v>
      </c>
      <c r="B453" s="973"/>
      <c r="C453" s="974"/>
      <c r="D453" s="506">
        <f>D306+D315+D324+D333+D342+D351+D360+D369+D378+D387+D396+D414+D423</f>
        <v>327400</v>
      </c>
      <c r="E453" s="507">
        <f>E306+E315+E324+E333+E342+E351+E360+E369+E378+E387+E396+E414+E423</f>
        <v>355400</v>
      </c>
      <c r="F453" s="508">
        <f>F306+F315+F324+F333+F342+F351+F360+F369+F378+F387+F396+F414+F423</f>
        <v>386200</v>
      </c>
      <c r="G453" s="509">
        <f>F453+E453+D453</f>
        <v>1069000</v>
      </c>
      <c r="H453" s="510">
        <f>H306+H315+H324+H333+H342+H351+H360+H369+H378+H387+H396+H414+H423</f>
        <v>373200</v>
      </c>
      <c r="I453" s="507">
        <f>I306+I315+I324+I333+I342+I351+I360+I369+I378+I387+I396+I414+I423</f>
        <v>337100</v>
      </c>
      <c r="J453" s="511">
        <f>J306+J315+J324+J333+J342+J351+J360+J369+J378+J387+J396+J414+J423</f>
        <v>350000</v>
      </c>
      <c r="K453" s="438">
        <f>J453+I453+H453</f>
        <v>1060300</v>
      </c>
      <c r="L453" s="438">
        <f>K453+G453</f>
        <v>2129300</v>
      </c>
      <c r="M453" s="510">
        <f>M306+M315+M324+M333+M342+M351+M360+M369+M378+M387+M396+M414+M423</f>
        <v>445984</v>
      </c>
      <c r="N453" s="507">
        <f>N306+N315+N324+N333+N342+N351+N360+N369+N378+N387+N396+N414+N423</f>
        <v>490750</v>
      </c>
      <c r="O453" s="511">
        <f>O306+O315+O324+O333+O342+O351+O360+O369+O378+O387+O396+O414+O423</f>
        <v>722889</v>
      </c>
      <c r="P453" s="438">
        <f>O453+N453+M453</f>
        <v>1659623</v>
      </c>
      <c r="Q453" s="510">
        <f>Q306+Q315+Q324+Q333+Q342+Q351+Q360+Q369+Q378+Q387+Q396+Q414+Q423</f>
        <v>625000</v>
      </c>
      <c r="R453" s="507">
        <f>R306+R315+R324+R333+R342+R351+R360+R369+R378+R387+R396+R414+R423</f>
        <v>511500</v>
      </c>
      <c r="S453" s="511">
        <f>S306+S315+S324+S333+S342+S351+S360+S369+S378+S387+S396+S414+S423</f>
        <v>388000</v>
      </c>
      <c r="T453" s="438">
        <f>S453+R453+Q453</f>
        <v>1524500</v>
      </c>
      <c r="U453" s="438">
        <f>T453+P453</f>
        <v>3184123</v>
      </c>
      <c r="V453" s="652">
        <f>U453+L453</f>
        <v>5313423</v>
      </c>
      <c r="W453" s="676">
        <f t="shared" si="2232"/>
        <v>327400</v>
      </c>
      <c r="X453" s="676">
        <f t="shared" si="2250"/>
        <v>682800</v>
      </c>
      <c r="Y453" s="676">
        <f t="shared" si="2233"/>
        <v>1069000</v>
      </c>
      <c r="Z453" s="676">
        <f t="shared" si="2251"/>
        <v>1442200</v>
      </c>
      <c r="AA453" s="676">
        <f t="shared" si="2234"/>
        <v>1779300</v>
      </c>
      <c r="AB453" s="676">
        <f t="shared" si="2235"/>
        <v>2129300</v>
      </c>
      <c r="AC453" s="676">
        <f t="shared" si="2252"/>
        <v>2575284</v>
      </c>
      <c r="AD453" s="676">
        <f t="shared" si="2236"/>
        <v>3066034</v>
      </c>
      <c r="AE453" s="676">
        <f t="shared" si="2237"/>
        <v>3788923</v>
      </c>
      <c r="AF453" s="676">
        <f t="shared" si="2238"/>
        <v>4413923</v>
      </c>
      <c r="AG453" s="676">
        <f t="shared" si="2253"/>
        <v>4925423</v>
      </c>
      <c r="AH453" s="646">
        <f t="shared" si="2254"/>
        <v>5313423</v>
      </c>
    </row>
    <row r="454" spans="1:34" ht="34.35" hidden="1" customHeight="1" x14ac:dyDescent="0.3">
      <c r="A454" s="969" t="s">
        <v>125</v>
      </c>
      <c r="B454" s="970"/>
      <c r="C454" s="971"/>
      <c r="D454" s="470">
        <f>D453/$B$2</f>
        <v>76139.534883720931</v>
      </c>
      <c r="E454" s="471">
        <f t="shared" ref="E454:F454" si="2255">E453/$B$2</f>
        <v>82651.162790697679</v>
      </c>
      <c r="F454" s="472">
        <f t="shared" si="2255"/>
        <v>89813.953488372092</v>
      </c>
      <c r="G454" s="473">
        <f t="shared" ref="G454" si="2256">F454+E454+D454</f>
        <v>248604.65116279072</v>
      </c>
      <c r="H454" s="474">
        <f>H453/$B$2</f>
        <v>86790.69767441861</v>
      </c>
      <c r="I454" s="471">
        <f t="shared" ref="I454:J454" si="2257">I453/$B$2</f>
        <v>78395.348837209312</v>
      </c>
      <c r="J454" s="475">
        <f t="shared" si="2257"/>
        <v>81395.348837209312</v>
      </c>
      <c r="K454" s="476">
        <f t="shared" ref="K454" si="2258">J454+I454+H454</f>
        <v>246581.39534883725</v>
      </c>
      <c r="L454" s="476">
        <f t="shared" ref="L454" si="2259">K454+G454</f>
        <v>495186.04651162797</v>
      </c>
      <c r="M454" s="474">
        <f>M453/$B$2</f>
        <v>103717.20930232559</v>
      </c>
      <c r="N454" s="471">
        <f t="shared" ref="N454:O454" si="2260">N453/$B$2</f>
        <v>114127.9069767442</v>
      </c>
      <c r="O454" s="475">
        <f t="shared" si="2260"/>
        <v>168113.72093023258</v>
      </c>
      <c r="P454" s="476">
        <f t="shared" ref="P454" si="2261">O454+N454+M454</f>
        <v>385958.83720930235</v>
      </c>
      <c r="Q454" s="474">
        <f>Q453/$B$2</f>
        <v>145348.83720930232</v>
      </c>
      <c r="R454" s="471">
        <f t="shared" ref="R454:S454" si="2262">R453/$B$2</f>
        <v>118953.48837209302</v>
      </c>
      <c r="S454" s="475">
        <f t="shared" si="2262"/>
        <v>90232.558139534885</v>
      </c>
      <c r="T454" s="476">
        <f t="shared" ref="T454" si="2263">S454+R454+Q454</f>
        <v>354534.8837209302</v>
      </c>
      <c r="U454" s="476">
        <f t="shared" ref="U454" si="2264">T454+P454</f>
        <v>740493.72093023255</v>
      </c>
      <c r="V454" s="662">
        <f t="shared" ref="V454" si="2265">U454+L454</f>
        <v>1235679.7674418604</v>
      </c>
      <c r="W454" s="677">
        <f t="shared" si="2232"/>
        <v>76139.534883720931</v>
      </c>
      <c r="X454" s="677">
        <f t="shared" si="2250"/>
        <v>158790.69767441862</v>
      </c>
      <c r="Y454" s="677">
        <f t="shared" si="2233"/>
        <v>248604.65116279072</v>
      </c>
      <c r="Z454" s="677">
        <f t="shared" si="2251"/>
        <v>335395.34883720934</v>
      </c>
      <c r="AA454" s="677">
        <f t="shared" si="2234"/>
        <v>413790.69767441868</v>
      </c>
      <c r="AB454" s="677">
        <f t="shared" si="2235"/>
        <v>495186.04651162797</v>
      </c>
      <c r="AC454" s="677">
        <f t="shared" si="2252"/>
        <v>598903.25581395358</v>
      </c>
      <c r="AD454" s="677">
        <f t="shared" si="2236"/>
        <v>713031.16279069777</v>
      </c>
      <c r="AE454" s="677">
        <f t="shared" si="2237"/>
        <v>881144.88372093032</v>
      </c>
      <c r="AF454" s="677">
        <f t="shared" si="2238"/>
        <v>1026493.7209302327</v>
      </c>
      <c r="AG454" s="677">
        <f t="shared" si="2253"/>
        <v>1145447.2093023257</v>
      </c>
      <c r="AH454" s="647">
        <f t="shared" si="2254"/>
        <v>1235679.7674418606</v>
      </c>
    </row>
    <row r="455" spans="1:34" ht="34.35" hidden="1" customHeight="1" x14ac:dyDescent="0.3">
      <c r="A455" s="975" t="s">
        <v>126</v>
      </c>
      <c r="B455" s="976"/>
      <c r="C455" s="977"/>
      <c r="D455" s="500">
        <f>D308+D317+D326+D335+D344+D353+D362+D371+D380+D389+D398+D416+D425</f>
        <v>337230.11050000001</v>
      </c>
      <c r="E455" s="501">
        <f>E308+E317+E326+E335+E344+E353+E362+E371+E380+E389+E398+E416+E425</f>
        <v>362985.47850000003</v>
      </c>
      <c r="F455" s="502">
        <f>F308+F317+F326+F335+F344+F353+F362+F371+F380+F389+F398+F416+F425</f>
        <v>373542.27729999996</v>
      </c>
      <c r="G455" s="502">
        <f>F455+E455+D455</f>
        <v>1073757.8662999999</v>
      </c>
      <c r="H455" s="501">
        <f>H308+H317+H326+H335+H344+H353+H362+H371+H380+H389+H398+H416+H425</f>
        <v>386257.08999999997</v>
      </c>
      <c r="I455" s="501">
        <f>I308+I317+I326+I335+I344+I353+I362+I371+I380+I389+I398+I416+I425</f>
        <v>378900</v>
      </c>
      <c r="J455" s="501">
        <f>J308+J317+J326+J335+J344+J353+J362+J371+J380+J389+J398+J416+J425</f>
        <v>379700</v>
      </c>
      <c r="K455" s="503">
        <f>J455+I455+H455</f>
        <v>1144857.0899999999</v>
      </c>
      <c r="L455" s="503">
        <f>K455+G455</f>
        <v>2218614.9562999997</v>
      </c>
      <c r="M455" s="501">
        <f>M308+M317+M326+M335+M344+M353+M362+M371+M380+M389+M398+M416+M425</f>
        <v>0</v>
      </c>
      <c r="N455" s="504">
        <f>N308+N317+N326+N335+N344+N353+N362+N371+N380+N389+N398+N416+N425</f>
        <v>0</v>
      </c>
      <c r="O455" s="505">
        <f>O308+O317+O326+O335+O344+O353+O362+O371+O380+O389+O398+O416+O425</f>
        <v>0</v>
      </c>
      <c r="P455" s="503">
        <f>O455+N455+M455</f>
        <v>0</v>
      </c>
      <c r="Q455" s="501">
        <f>Q308+Q317+Q326+Q335+Q344+Q353+Q362+Q371+Q380+Q389+Q398+Q416+Q425</f>
        <v>0</v>
      </c>
      <c r="R455" s="504">
        <f>R308+R317+R326+R335+R344+R353+R362+R371+R380+R389+R398+R416+R425</f>
        <v>0</v>
      </c>
      <c r="S455" s="505">
        <f>S308+S317+S326+S335+S344+S353+S362+S371+S380+S389+S398+S416+S425</f>
        <v>0</v>
      </c>
      <c r="T455" s="503">
        <f>S455+R455+Q455</f>
        <v>0</v>
      </c>
      <c r="U455" s="503">
        <f>T455+P455</f>
        <v>0</v>
      </c>
      <c r="V455" s="663">
        <f>U455+L455</f>
        <v>2218614.9562999997</v>
      </c>
      <c r="W455" s="678">
        <f t="shared" si="2232"/>
        <v>337230.11050000001</v>
      </c>
      <c r="X455" s="678">
        <f t="shared" si="2250"/>
        <v>700215.58900000004</v>
      </c>
      <c r="Y455" s="678">
        <f t="shared" si="2233"/>
        <v>1073757.8662999999</v>
      </c>
      <c r="Z455" s="678">
        <f t="shared" si="2251"/>
        <v>1460014.9562999997</v>
      </c>
      <c r="AA455" s="678">
        <f t="shared" si="2234"/>
        <v>1838914.9562999997</v>
      </c>
      <c r="AB455" s="678">
        <f t="shared" si="2235"/>
        <v>2218614.9562999997</v>
      </c>
      <c r="AC455" s="678">
        <f t="shared" si="2252"/>
        <v>2218614.9562999997</v>
      </c>
      <c r="AD455" s="678">
        <f t="shared" si="2236"/>
        <v>2218614.9562999997</v>
      </c>
      <c r="AE455" s="678">
        <f t="shared" si="2237"/>
        <v>2218614.9562999997</v>
      </c>
      <c r="AF455" s="678">
        <f t="shared" si="2238"/>
        <v>2218614.9562999997</v>
      </c>
      <c r="AG455" s="678">
        <f t="shared" si="2253"/>
        <v>2218614.9562999997</v>
      </c>
      <c r="AH455" s="648">
        <f t="shared" si="2254"/>
        <v>2218614.9562999997</v>
      </c>
    </row>
    <row r="456" spans="1:34" ht="34.35" hidden="1" customHeight="1" x14ac:dyDescent="0.3">
      <c r="A456" s="969" t="s">
        <v>127</v>
      </c>
      <c r="B456" s="970"/>
      <c r="C456" s="971"/>
      <c r="D456" s="470">
        <f>D455/$B$2</f>
        <v>78425.607093023267</v>
      </c>
      <c r="E456" s="471">
        <f t="shared" ref="E456:F456" si="2266">E455/$B$2</f>
        <v>84415.227558139552</v>
      </c>
      <c r="F456" s="472">
        <f t="shared" si="2266"/>
        <v>86870.297046511623</v>
      </c>
      <c r="G456" s="473">
        <f t="shared" ref="G456" si="2267">F456+E456+D456</f>
        <v>249711.13169767446</v>
      </c>
      <c r="H456" s="474">
        <f>H455/$B$2</f>
        <v>89827.23023255814</v>
      </c>
      <c r="I456" s="471">
        <f t="shared" ref="I456:J456" si="2268">I455/$B$2</f>
        <v>88116.27906976745</v>
      </c>
      <c r="J456" s="475">
        <f t="shared" si="2268"/>
        <v>88302.325581395358</v>
      </c>
      <c r="K456" s="476">
        <f t="shared" ref="K456" si="2269">J456+I456+H456</f>
        <v>266245.83488372096</v>
      </c>
      <c r="L456" s="476">
        <f t="shared" ref="L456" si="2270">K456+G456</f>
        <v>515956.96658139542</v>
      </c>
      <c r="M456" s="474">
        <f>M455/$B$2</f>
        <v>0</v>
      </c>
      <c r="N456" s="471">
        <f t="shared" ref="N456:O456" si="2271">N455/$B$2</f>
        <v>0</v>
      </c>
      <c r="O456" s="475">
        <f t="shared" si="2271"/>
        <v>0</v>
      </c>
      <c r="P456" s="476">
        <f t="shared" ref="P456" si="2272">O456+N456+M456</f>
        <v>0</v>
      </c>
      <c r="Q456" s="474">
        <f>Q455/$B$2</f>
        <v>0</v>
      </c>
      <c r="R456" s="471">
        <f t="shared" ref="R456:S456" si="2273">R455/$B$2</f>
        <v>0</v>
      </c>
      <c r="S456" s="475">
        <f t="shared" si="2273"/>
        <v>0</v>
      </c>
      <c r="T456" s="476">
        <f>S456+R456+Q456</f>
        <v>0</v>
      </c>
      <c r="U456" s="476">
        <f t="shared" ref="U456" si="2274">T456+P456</f>
        <v>0</v>
      </c>
      <c r="V456" s="662">
        <f t="shared" ref="V456" si="2275">U456+L456</f>
        <v>515956.96658139542</v>
      </c>
      <c r="W456" s="677">
        <f t="shared" si="2232"/>
        <v>78425.607093023267</v>
      </c>
      <c r="X456" s="677">
        <f t="shared" si="2250"/>
        <v>162840.83465116282</v>
      </c>
      <c r="Y456" s="677">
        <f t="shared" si="2233"/>
        <v>249711.13169767446</v>
      </c>
      <c r="Z456" s="677">
        <f t="shared" si="2251"/>
        <v>339538.36193023261</v>
      </c>
      <c r="AA456" s="677">
        <f t="shared" si="2234"/>
        <v>427654.64100000006</v>
      </c>
      <c r="AB456" s="677">
        <f t="shared" si="2235"/>
        <v>515956.96658139542</v>
      </c>
      <c r="AC456" s="677">
        <f t="shared" si="2252"/>
        <v>515956.96658139542</v>
      </c>
      <c r="AD456" s="677">
        <f t="shared" si="2236"/>
        <v>515956.96658139542</v>
      </c>
      <c r="AE456" s="677">
        <f t="shared" si="2237"/>
        <v>515956.96658139542</v>
      </c>
      <c r="AF456" s="677">
        <f t="shared" si="2238"/>
        <v>515956.96658139542</v>
      </c>
      <c r="AG456" s="677">
        <f t="shared" si="2253"/>
        <v>515956.96658139542</v>
      </c>
      <c r="AH456" s="647">
        <f t="shared" si="2254"/>
        <v>515956.96658139542</v>
      </c>
    </row>
    <row r="457" spans="1:34" ht="34.35" hidden="1" customHeight="1" x14ac:dyDescent="0.3">
      <c r="A457" s="972" t="s">
        <v>128</v>
      </c>
      <c r="B457" s="973"/>
      <c r="C457" s="974"/>
      <c r="D457" s="512">
        <f>D455-D453</f>
        <v>9830.1105000000098</v>
      </c>
      <c r="E457" s="432">
        <f t="shared" ref="E457:G457" si="2276">E455-E453</f>
        <v>7585.4785000000265</v>
      </c>
      <c r="F457" s="420">
        <f t="shared" si="2276"/>
        <v>-12657.722700000042</v>
      </c>
      <c r="G457" s="421">
        <f t="shared" si="2276"/>
        <v>4757.8662999998778</v>
      </c>
      <c r="H457" s="512">
        <f>H455-H453</f>
        <v>13057.089999999967</v>
      </c>
      <c r="I457" s="432">
        <f t="shared" ref="I457:L457" si="2277">I455-I453</f>
        <v>41800</v>
      </c>
      <c r="J457" s="421">
        <f t="shared" si="2277"/>
        <v>29700</v>
      </c>
      <c r="K457" s="417">
        <f t="shared" si="2277"/>
        <v>84557.089999999851</v>
      </c>
      <c r="L457" s="423">
        <f t="shared" si="2277"/>
        <v>89314.956299999729</v>
      </c>
      <c r="M457" s="421">
        <f>M455-M453</f>
        <v>-445984</v>
      </c>
      <c r="N457" s="418">
        <f t="shared" ref="N457:P457" si="2278">N455-N453</f>
        <v>-490750</v>
      </c>
      <c r="O457" s="422">
        <f t="shared" si="2278"/>
        <v>-722889</v>
      </c>
      <c r="P457" s="423">
        <f t="shared" si="2278"/>
        <v>-1659623</v>
      </c>
      <c r="Q457" s="421">
        <f>Q455-Q453</f>
        <v>-625000</v>
      </c>
      <c r="R457" s="418">
        <f t="shared" ref="R457:V457" si="2279">R455-R453</f>
        <v>-511500</v>
      </c>
      <c r="S457" s="422">
        <f t="shared" si="2279"/>
        <v>-388000</v>
      </c>
      <c r="T457" s="423">
        <f t="shared" si="2279"/>
        <v>-1524500</v>
      </c>
      <c r="U457" s="423">
        <f t="shared" si="2279"/>
        <v>-3184123</v>
      </c>
      <c r="V457" s="649">
        <f t="shared" si="2279"/>
        <v>-3094808.0437000003</v>
      </c>
      <c r="W457" s="679">
        <f t="shared" ref="W457:AH457" si="2280">W455-W453</f>
        <v>9830.1105000000098</v>
      </c>
      <c r="X457" s="679">
        <f t="shared" si="2280"/>
        <v>17415.589000000036</v>
      </c>
      <c r="Y457" s="679">
        <f t="shared" si="2280"/>
        <v>4757.8662999998778</v>
      </c>
      <c r="Z457" s="679">
        <f t="shared" si="2280"/>
        <v>17814.956299999729</v>
      </c>
      <c r="AA457" s="679">
        <f t="shared" si="2280"/>
        <v>59614.956299999729</v>
      </c>
      <c r="AB457" s="679">
        <f t="shared" si="2280"/>
        <v>89314.956299999729</v>
      </c>
      <c r="AC457" s="679">
        <f t="shared" si="2280"/>
        <v>-356669.04370000027</v>
      </c>
      <c r="AD457" s="679">
        <f t="shared" si="2280"/>
        <v>-847419.04370000027</v>
      </c>
      <c r="AE457" s="679">
        <f t="shared" si="2280"/>
        <v>-1570308.0437000003</v>
      </c>
      <c r="AF457" s="679">
        <f t="shared" si="2280"/>
        <v>-2195308.0437000003</v>
      </c>
      <c r="AG457" s="679">
        <f t="shared" si="2280"/>
        <v>-2706808.0437000003</v>
      </c>
      <c r="AH457" s="649">
        <f t="shared" si="2280"/>
        <v>-3094808.0437000003</v>
      </c>
    </row>
    <row r="458" spans="1:34" ht="34.35" hidden="1" customHeight="1" x14ac:dyDescent="0.3">
      <c r="A458" s="972" t="s">
        <v>129</v>
      </c>
      <c r="B458" s="973"/>
      <c r="C458" s="974"/>
      <c r="D458" s="350">
        <f>D455/D453-1</f>
        <v>3.0024772449602999E-2</v>
      </c>
      <c r="E458" s="351">
        <f t="shared" ref="E458:F458" si="2281">E455/E453-1</f>
        <v>2.1343496060776568E-2</v>
      </c>
      <c r="F458" s="352">
        <f t="shared" si="2281"/>
        <v>-3.2775045831175631E-2</v>
      </c>
      <c r="G458" s="353">
        <f>G455/G453-1</f>
        <v>4.4507636108510606E-3</v>
      </c>
      <c r="H458" s="354">
        <f>H455/H453-1</f>
        <v>3.4986843515541155E-2</v>
      </c>
      <c r="I458" s="351">
        <f t="shared" ref="I458:J458" si="2282">I455/I453-1</f>
        <v>0.12399881340848418</v>
      </c>
      <c r="J458" s="355">
        <f t="shared" si="2282"/>
        <v>8.4857142857142964E-2</v>
      </c>
      <c r="K458" s="356">
        <f>K455/K453-1</f>
        <v>7.9748269357728718E-2</v>
      </c>
      <c r="L458" s="356">
        <f t="shared" ref="L458" si="2283">L455/L453-1</f>
        <v>4.1945689334522918E-2</v>
      </c>
      <c r="M458" s="354">
        <f>M455/M453-1</f>
        <v>-1</v>
      </c>
      <c r="N458" s="351">
        <f t="shared" ref="N458:O458" si="2284">N455/N453-1</f>
        <v>-1</v>
      </c>
      <c r="O458" s="355">
        <f t="shared" si="2284"/>
        <v>-1</v>
      </c>
      <c r="P458" s="356">
        <f>P455/P453-1</f>
        <v>-1</v>
      </c>
      <c r="Q458" s="354">
        <f>Q455/Q453-1</f>
        <v>-1</v>
      </c>
      <c r="R458" s="351">
        <f t="shared" ref="R458:S458" si="2285">R455/R453-1</f>
        <v>-1</v>
      </c>
      <c r="S458" s="355">
        <f t="shared" si="2285"/>
        <v>-1</v>
      </c>
      <c r="T458" s="356">
        <f>T455/T453-1</f>
        <v>-1</v>
      </c>
      <c r="U458" s="356">
        <f t="shared" ref="U458:V458" si="2286">U455/U453-1</f>
        <v>-1</v>
      </c>
      <c r="V458" s="650">
        <f t="shared" si="2286"/>
        <v>-0.58245090663777388</v>
      </c>
      <c r="W458" s="680">
        <f t="shared" ref="W458:AH458" si="2287">W455/W453-1</f>
        <v>3.0024772449602999E-2</v>
      </c>
      <c r="X458" s="680">
        <f t="shared" si="2287"/>
        <v>2.5506135032220323E-2</v>
      </c>
      <c r="Y458" s="680">
        <f t="shared" si="2287"/>
        <v>4.4507636108510606E-3</v>
      </c>
      <c r="Z458" s="680">
        <f t="shared" si="2287"/>
        <v>1.2352625364026926E-2</v>
      </c>
      <c r="AA458" s="680">
        <f t="shared" si="2287"/>
        <v>3.3504724498398142E-2</v>
      </c>
      <c r="AB458" s="680">
        <f t="shared" si="2287"/>
        <v>4.1945689334522918E-2</v>
      </c>
      <c r="AC458" s="680">
        <f t="shared" si="2287"/>
        <v>-0.13849697497441071</v>
      </c>
      <c r="AD458" s="680">
        <f t="shared" si="2287"/>
        <v>-0.27638931717652193</v>
      </c>
      <c r="AE458" s="680">
        <f t="shared" si="2287"/>
        <v>-0.4144470720835447</v>
      </c>
      <c r="AF458" s="680">
        <f t="shared" si="2287"/>
        <v>-0.49735984150607071</v>
      </c>
      <c r="AG458" s="680">
        <f t="shared" si="2287"/>
        <v>-0.54955849349385832</v>
      </c>
      <c r="AH458" s="650">
        <f t="shared" si="2287"/>
        <v>-0.58245090663777388</v>
      </c>
    </row>
    <row r="459" spans="1:34" ht="34.35" hidden="1" customHeight="1" thickBot="1" x14ac:dyDescent="0.35">
      <c r="A459" s="966" t="s">
        <v>130</v>
      </c>
      <c r="B459" s="967"/>
      <c r="C459" s="968"/>
      <c r="D459" s="70">
        <f>D455/D451-1</f>
        <v>0.42445245446621693</v>
      </c>
      <c r="E459" s="80">
        <f t="shared" ref="E459:G459" si="2288">E455/E451-1</f>
        <v>0.47060527495517146</v>
      </c>
      <c r="F459" s="79">
        <f t="shared" si="2288"/>
        <v>0.35124310038811268</v>
      </c>
      <c r="G459" s="79">
        <f t="shared" si="2288"/>
        <v>0.41281258184902758</v>
      </c>
      <c r="H459" s="80">
        <f>H455/H451-1</f>
        <v>0.48019192405202693</v>
      </c>
      <c r="I459" s="80">
        <f t="shared" ref="I459:L459" si="2289">I455/I451-1</f>
        <v>0.66756998949134716</v>
      </c>
      <c r="J459" s="82">
        <f t="shared" si="2289"/>
        <v>1.1625930706343195</v>
      </c>
      <c r="K459" s="69">
        <f t="shared" si="2289"/>
        <v>0.72484791417008609</v>
      </c>
      <c r="L459" s="69">
        <f t="shared" si="2289"/>
        <v>0.55828076565804352</v>
      </c>
      <c r="M459" s="80">
        <f>M455/M451-1</f>
        <v>-1</v>
      </c>
      <c r="N459" s="80">
        <f t="shared" ref="N459:P459" si="2290">N455/N451-1</f>
        <v>-1</v>
      </c>
      <c r="O459" s="82">
        <f t="shared" si="2290"/>
        <v>-1</v>
      </c>
      <c r="P459" s="69">
        <f t="shared" si="2290"/>
        <v>-1</v>
      </c>
      <c r="Q459" s="80">
        <f>Q455/Q451-1</f>
        <v>-1</v>
      </c>
      <c r="R459" s="80">
        <f t="shared" ref="R459:V459" si="2291">R455/R451-1</f>
        <v>-1</v>
      </c>
      <c r="S459" s="82">
        <f t="shared" si="2291"/>
        <v>-1</v>
      </c>
      <c r="T459" s="69">
        <f t="shared" si="2291"/>
        <v>-1</v>
      </c>
      <c r="U459" s="69">
        <f t="shared" si="2291"/>
        <v>-1</v>
      </c>
      <c r="V459" s="651">
        <f t="shared" si="2291"/>
        <v>-0.38329910416357449</v>
      </c>
      <c r="W459" s="69">
        <f t="shared" ref="W459:AH459" si="2292">W455/W451-1</f>
        <v>0.42445245446621693</v>
      </c>
      <c r="X459" s="69">
        <f t="shared" si="2292"/>
        <v>0.44801006203554117</v>
      </c>
      <c r="Y459" s="69">
        <f t="shared" si="2292"/>
        <v>0.41281258184902758</v>
      </c>
      <c r="Z459" s="69">
        <f t="shared" si="2292"/>
        <v>0.4300342146285332</v>
      </c>
      <c r="AA459" s="69">
        <f t="shared" si="2292"/>
        <v>0.47327481154852302</v>
      </c>
      <c r="AB459" s="69">
        <f t="shared" si="2292"/>
        <v>0.55828076565804352</v>
      </c>
      <c r="AC459" s="69">
        <f t="shared" si="2292"/>
        <v>0.2631477165588445</v>
      </c>
      <c r="AD459" s="69">
        <f t="shared" si="2292"/>
        <v>0.11476770114805213</v>
      </c>
      <c r="AE459" s="69">
        <f t="shared" si="2292"/>
        <v>-0.14872165892410272</v>
      </c>
      <c r="AF459" s="69">
        <f t="shared" si="2292"/>
        <v>-0.28736020568098464</v>
      </c>
      <c r="AG459" s="69">
        <f t="shared" si="2292"/>
        <v>-0.36318796701242717</v>
      </c>
      <c r="AH459" s="651">
        <f t="shared" si="2292"/>
        <v>-0.3832991041635746</v>
      </c>
    </row>
    <row r="460" spans="1:34" ht="32.1" hidden="1" customHeight="1" thickBot="1" x14ac:dyDescent="0.35">
      <c r="A460" s="1008" t="str">
        <f>A459</f>
        <v>TOTAL DISTRIBUTORS 2025 VS 2024 (%)</v>
      </c>
      <c r="B460" s="982">
        <f>B459</f>
        <v>0</v>
      </c>
      <c r="C460" s="982"/>
      <c r="D460" s="982"/>
      <c r="E460" s="982"/>
      <c r="F460" s="982"/>
      <c r="G460" s="982"/>
      <c r="H460" s="982"/>
      <c r="I460" s="982"/>
      <c r="J460" s="982"/>
      <c r="K460" s="982"/>
      <c r="L460" s="982"/>
      <c r="M460" s="982"/>
      <c r="N460" s="982"/>
      <c r="O460" s="982"/>
      <c r="P460" s="982"/>
      <c r="Q460" s="982"/>
      <c r="R460" s="982"/>
      <c r="S460" s="982"/>
      <c r="T460" s="982"/>
      <c r="U460" s="982"/>
      <c r="V460" s="983"/>
      <c r="W460" s="674"/>
      <c r="X460" s="674"/>
      <c r="Y460" s="674"/>
      <c r="Z460" s="674"/>
      <c r="AA460" s="674"/>
      <c r="AB460" s="674"/>
      <c r="AC460" s="674"/>
      <c r="AD460" s="674"/>
      <c r="AE460" s="674"/>
      <c r="AF460" s="674"/>
      <c r="AG460" s="674"/>
      <c r="AH460" s="1039"/>
    </row>
    <row r="461" spans="1:34" s="467" customFormat="1" ht="40.35" hidden="1" customHeight="1" x14ac:dyDescent="0.3">
      <c r="A461" s="990" t="s">
        <v>131</v>
      </c>
      <c r="B461" s="991"/>
      <c r="C461" s="992"/>
      <c r="D461" s="595">
        <f>D431+D441+D451</f>
        <v>18791761.125200003</v>
      </c>
      <c r="E461" s="596">
        <f t="shared" ref="E461:F461" si="2293">E431+E441+E451</f>
        <v>17369426.992800001</v>
      </c>
      <c r="F461" s="597">
        <f t="shared" si="2293"/>
        <v>17965682.707400002</v>
      </c>
      <c r="G461" s="598">
        <f>F461+E461+D461</f>
        <v>54126870.82540001</v>
      </c>
      <c r="H461" s="599">
        <f t="shared" ref="H461:J461" si="2294">H431+H441+H451</f>
        <v>16171893.461300002</v>
      </c>
      <c r="I461" s="596">
        <f t="shared" si="2294"/>
        <v>21253496.760499999</v>
      </c>
      <c r="J461" s="600">
        <f t="shared" si="2294"/>
        <v>22714747.012800001</v>
      </c>
      <c r="K461" s="601">
        <f>J461+I461+H461</f>
        <v>60140137.2346</v>
      </c>
      <c r="L461" s="601">
        <f>K461+G461</f>
        <v>114267008.06</v>
      </c>
      <c r="M461" s="599">
        <f>M431+M441+M451</f>
        <v>25880065.447300002</v>
      </c>
      <c r="N461" s="596">
        <f t="shared" ref="N461:O461" si="2295">N431+N441+N451</f>
        <v>17199327.189799998</v>
      </c>
      <c r="O461" s="600">
        <f t="shared" si="2295"/>
        <v>18276799.551099997</v>
      </c>
      <c r="P461" s="601">
        <f>O461+N461+M461</f>
        <v>61356192.188199997</v>
      </c>
      <c r="Q461" s="599">
        <f t="shared" ref="Q461:S461" si="2296">Q431+Q441+Q451</f>
        <v>22216758.382700004</v>
      </c>
      <c r="R461" s="596">
        <f t="shared" si="2296"/>
        <v>24196713.497299999</v>
      </c>
      <c r="S461" s="600">
        <f t="shared" si="2296"/>
        <v>22296971.222600002</v>
      </c>
      <c r="T461" s="601">
        <f>S461+R461+Q461</f>
        <v>68710443.102600008</v>
      </c>
      <c r="U461" s="601">
        <f>T461+P461</f>
        <v>130066635.29080001</v>
      </c>
      <c r="V461" s="664">
        <f>U461+L461</f>
        <v>244333643.35080001</v>
      </c>
      <c r="W461" s="681">
        <f t="shared" ref="W461:W466" si="2297">D461</f>
        <v>18791761.125200003</v>
      </c>
      <c r="X461" s="681">
        <f>D461+E461</f>
        <v>36161188.118000001</v>
      </c>
      <c r="Y461" s="681">
        <f t="shared" ref="Y461:Y466" si="2298">D461+E461+F461</f>
        <v>54126870.825400002</v>
      </c>
      <c r="Z461" s="681">
        <f>D461+E461+F461+H461</f>
        <v>70298764.28670001</v>
      </c>
      <c r="AA461" s="681">
        <f t="shared" ref="AA461:AA466" si="2299">D461+E461+F461+H461+I461</f>
        <v>91552261.047200009</v>
      </c>
      <c r="AB461" s="681">
        <f t="shared" ref="AB461:AB466" si="2300">D461+E461+F461+H461+I461+J461</f>
        <v>114267008.06</v>
      </c>
      <c r="AC461" s="681">
        <f>D461+E461+F461+H461+I461+J461+M461</f>
        <v>140147073.50730002</v>
      </c>
      <c r="AD461" s="681">
        <f t="shared" ref="AD461:AD466" si="2301">D461+E461+F461+H461+I461+J461+M461+N461</f>
        <v>157346400.69710001</v>
      </c>
      <c r="AE461" s="681">
        <f t="shared" ref="AE461:AE466" si="2302">D461+E461+F461+H461+I461+J461+M461+N461+O461</f>
        <v>175623200.2482</v>
      </c>
      <c r="AF461" s="681">
        <f t="shared" ref="AF461:AF466" si="2303">D461+E461+F461+H461+I461+J461+M461+N461+O461+Q461</f>
        <v>197839958.6309</v>
      </c>
      <c r="AG461" s="681">
        <f>D461+E461+F461+H461+I461+J461+M461+N461+O461+Q461+R461</f>
        <v>222036672.12819999</v>
      </c>
      <c r="AH461" s="1040">
        <f>D461+E461+F461+H461+I461+J461+M461+N461+O461+Q461+R461+S461</f>
        <v>244333643.35080001</v>
      </c>
    </row>
    <row r="462" spans="1:34" s="468" customFormat="1" ht="40.35" hidden="1" customHeight="1" x14ac:dyDescent="0.3">
      <c r="A462" s="969" t="s">
        <v>132</v>
      </c>
      <c r="B462" s="970"/>
      <c r="C462" s="971"/>
      <c r="D462" s="602">
        <f>D461/$B$2</f>
        <v>4370177.0058604665</v>
      </c>
      <c r="E462" s="603">
        <f t="shared" ref="E462:F462" si="2304">E461/$B$2</f>
        <v>4039401.6262325584</v>
      </c>
      <c r="F462" s="604">
        <f t="shared" si="2304"/>
        <v>4178065.7459069774</v>
      </c>
      <c r="G462" s="604">
        <f t="shared" ref="G462" si="2305">F462+E462+D462</f>
        <v>12587644.378000002</v>
      </c>
      <c r="H462" s="603">
        <f>H461/$B$2</f>
        <v>3760905.4561162796</v>
      </c>
      <c r="I462" s="603">
        <f t="shared" ref="I462:J462" si="2306">I461/$B$2</f>
        <v>4942673.6652325578</v>
      </c>
      <c r="J462" s="603">
        <f t="shared" si="2306"/>
        <v>5282499.3053023256</v>
      </c>
      <c r="K462" s="605">
        <f t="shared" ref="K462" si="2307">J462+I462+H462</f>
        <v>13986078.426651163</v>
      </c>
      <c r="L462" s="605">
        <f t="shared" ref="L462" si="2308">K462+G462</f>
        <v>26573722.804651164</v>
      </c>
      <c r="M462" s="603">
        <f>M461/$B$2</f>
        <v>6018619.8714651167</v>
      </c>
      <c r="N462" s="606">
        <f t="shared" ref="N462:O462" si="2309">N461/$B$2</f>
        <v>3999843.5325116278</v>
      </c>
      <c r="O462" s="607">
        <f t="shared" si="2309"/>
        <v>4250418.5002558138</v>
      </c>
      <c r="P462" s="605">
        <f t="shared" ref="P462" si="2310">O462+N462+M462</f>
        <v>14268881.904232558</v>
      </c>
      <c r="Q462" s="603">
        <f>Q461/$B$2</f>
        <v>5166687.9959767452</v>
      </c>
      <c r="R462" s="606">
        <f t="shared" ref="R462:S462" si="2311">R461/$B$2</f>
        <v>5627142.6737906979</v>
      </c>
      <c r="S462" s="607">
        <f t="shared" si="2311"/>
        <v>5185342.1447906988</v>
      </c>
      <c r="T462" s="605">
        <f t="shared" ref="T462" si="2312">S462+R462+Q462</f>
        <v>15979172.814558141</v>
      </c>
      <c r="U462" s="605">
        <f t="shared" ref="U462" si="2313">T462+P462</f>
        <v>30248054.718790699</v>
      </c>
      <c r="V462" s="665">
        <f t="shared" ref="V462" si="2314">U462+L462</f>
        <v>56821777.523441866</v>
      </c>
      <c r="W462" s="682">
        <f t="shared" si="2297"/>
        <v>4370177.0058604665</v>
      </c>
      <c r="X462" s="682">
        <f t="shared" ref="X462:X466" si="2315">D462+E462</f>
        <v>8409578.6320930254</v>
      </c>
      <c r="Y462" s="682">
        <f t="shared" si="2298"/>
        <v>12587644.378000002</v>
      </c>
      <c r="Z462" s="682">
        <f t="shared" ref="Z462:Z466" si="2316">D462+E462+F462+H462</f>
        <v>16348549.834116282</v>
      </c>
      <c r="AA462" s="682">
        <f t="shared" si="2299"/>
        <v>21291223.499348842</v>
      </c>
      <c r="AB462" s="682">
        <f t="shared" si="2300"/>
        <v>26573722.804651167</v>
      </c>
      <c r="AC462" s="682">
        <f t="shared" ref="AC462:AC466" si="2317">D462+E462+F462+H462+I462+J462+M462</f>
        <v>32592342.676116284</v>
      </c>
      <c r="AD462" s="682">
        <f t="shared" si="2301"/>
        <v>36592186.208627909</v>
      </c>
      <c r="AE462" s="682">
        <f t="shared" si="2302"/>
        <v>40842604.708883725</v>
      </c>
      <c r="AF462" s="682">
        <f t="shared" si="2303"/>
        <v>46009292.704860471</v>
      </c>
      <c r="AG462" s="682">
        <f t="shared" ref="AG462:AG466" si="2318">D462+E462+F462+H462+I462+J462+M462+N462+O462+Q462+R462</f>
        <v>51636435.378651172</v>
      </c>
      <c r="AH462" s="1041">
        <f t="shared" ref="AH462:AH466" si="2319">D462+E462+F462+H462+I462+J462+M462+N462+O462+Q462+R462+S462</f>
        <v>56821777.523441873</v>
      </c>
    </row>
    <row r="463" spans="1:34" s="467" customFormat="1" ht="40.35" hidden="1" customHeight="1" x14ac:dyDescent="0.3">
      <c r="A463" s="972" t="s">
        <v>133</v>
      </c>
      <c r="B463" s="973"/>
      <c r="C463" s="974"/>
      <c r="D463" s="608">
        <f>D433+D443+D453</f>
        <v>18517152.268369362</v>
      </c>
      <c r="E463" s="609">
        <f t="shared" ref="E463:F463" si="2320">E433+E443+E453</f>
        <v>17425144.571392681</v>
      </c>
      <c r="F463" s="610">
        <f t="shared" si="2320"/>
        <v>21021842.841830537</v>
      </c>
      <c r="G463" s="611">
        <f>F463+E463+D463</f>
        <v>56964139.681592584</v>
      </c>
      <c r="H463" s="612">
        <f t="shared" ref="H463:J463" si="2321">H433+H443+H453</f>
        <v>17828187.345005691</v>
      </c>
      <c r="I463" s="609">
        <f t="shared" si="2321"/>
        <v>19089948.500070341</v>
      </c>
      <c r="J463" s="613">
        <f t="shared" si="2321"/>
        <v>18780274.303723261</v>
      </c>
      <c r="K463" s="614">
        <f>J463+I463+H463</f>
        <v>55698410.148799293</v>
      </c>
      <c r="L463" s="614">
        <f>K463+G463</f>
        <v>112662549.83039188</v>
      </c>
      <c r="M463" s="612">
        <f t="shared" ref="M463:O463" si="2322">M433+M443+M453</f>
        <v>21611353.233679838</v>
      </c>
      <c r="N463" s="609">
        <f t="shared" si="2322"/>
        <v>17970383.601343732</v>
      </c>
      <c r="O463" s="613">
        <f t="shared" si="2322"/>
        <v>17768774.837192051</v>
      </c>
      <c r="P463" s="614">
        <f>O463+N463+M463</f>
        <v>57350511.672215618</v>
      </c>
      <c r="Q463" s="612">
        <f t="shared" ref="Q463:S463" si="2323">Q433+Q443+Q453</f>
        <v>18937167.543845236</v>
      </c>
      <c r="R463" s="609">
        <f t="shared" si="2323"/>
        <v>24325355.960828885</v>
      </c>
      <c r="S463" s="613">
        <f t="shared" si="2323"/>
        <v>19020639.529581118</v>
      </c>
      <c r="T463" s="614">
        <f>S463+R463+Q463</f>
        <v>62283163.034255236</v>
      </c>
      <c r="U463" s="614">
        <f>T463+P463</f>
        <v>119633674.70647085</v>
      </c>
      <c r="V463" s="666">
        <f>U463+L463</f>
        <v>232296224.53686273</v>
      </c>
      <c r="W463" s="683">
        <f t="shared" si="2297"/>
        <v>18517152.268369362</v>
      </c>
      <c r="X463" s="683">
        <f t="shared" si="2315"/>
        <v>35942296.839762047</v>
      </c>
      <c r="Y463" s="683">
        <f t="shared" si="2298"/>
        <v>56964139.681592584</v>
      </c>
      <c r="Z463" s="683">
        <f t="shared" si="2316"/>
        <v>74792327.026598275</v>
      </c>
      <c r="AA463" s="683">
        <f t="shared" si="2299"/>
        <v>93882275.526668608</v>
      </c>
      <c r="AB463" s="683">
        <f t="shared" si="2300"/>
        <v>112662549.83039187</v>
      </c>
      <c r="AC463" s="683">
        <f t="shared" si="2317"/>
        <v>134273903.06407171</v>
      </c>
      <c r="AD463" s="683">
        <f t="shared" si="2301"/>
        <v>152244286.66541544</v>
      </c>
      <c r="AE463" s="683">
        <f t="shared" si="2302"/>
        <v>170013061.50260749</v>
      </c>
      <c r="AF463" s="683">
        <f t="shared" si="2303"/>
        <v>188950229.04645273</v>
      </c>
      <c r="AG463" s="683">
        <f t="shared" si="2318"/>
        <v>213275585.0072816</v>
      </c>
      <c r="AH463" s="1042">
        <f t="shared" si="2319"/>
        <v>232296224.53686273</v>
      </c>
    </row>
    <row r="464" spans="1:34" s="467" customFormat="1" ht="40.35" hidden="1" customHeight="1" x14ac:dyDescent="0.3">
      <c r="A464" s="969" t="s">
        <v>134</v>
      </c>
      <c r="B464" s="970"/>
      <c r="C464" s="971"/>
      <c r="D464" s="602">
        <f>D463/$B$2</f>
        <v>4306314.4810161311</v>
      </c>
      <c r="E464" s="606">
        <f t="shared" ref="E464:F464" si="2324">E463/$B$2</f>
        <v>4052359.2026494611</v>
      </c>
      <c r="F464" s="615">
        <f t="shared" si="2324"/>
        <v>4888800.6608908223</v>
      </c>
      <c r="G464" s="604">
        <f t="shared" ref="G464" si="2325">F464+E464+D464</f>
        <v>13247474.344556415</v>
      </c>
      <c r="H464" s="603">
        <f>H463/$B$2</f>
        <v>4146090.0802338817</v>
      </c>
      <c r="I464" s="606">
        <f t="shared" ref="I464:J464" si="2326">I463/$B$2</f>
        <v>4439522.9069931023</v>
      </c>
      <c r="J464" s="607">
        <f t="shared" si="2326"/>
        <v>4367505.6520286659</v>
      </c>
      <c r="K464" s="605">
        <f t="shared" ref="K464" si="2327">J464+I464+H464</f>
        <v>12953118.639255648</v>
      </c>
      <c r="L464" s="605">
        <f t="shared" ref="L464" si="2328">K464+G464</f>
        <v>26200592.983812064</v>
      </c>
      <c r="M464" s="603">
        <f>M463/$B$2</f>
        <v>5025896.100855777</v>
      </c>
      <c r="N464" s="606">
        <f t="shared" ref="N464:O464" si="2329">N463/$B$2</f>
        <v>4179158.9770566821</v>
      </c>
      <c r="O464" s="607">
        <f t="shared" si="2329"/>
        <v>4132273.21795164</v>
      </c>
      <c r="P464" s="605">
        <f t="shared" ref="P464" si="2330">O464+N464+M464</f>
        <v>13337328.2958641</v>
      </c>
      <c r="Q464" s="603">
        <f>Q463/$B$2</f>
        <v>4403992.4520570319</v>
      </c>
      <c r="R464" s="606">
        <f t="shared" ref="R464:S464" si="2331">R463/$B$2</f>
        <v>5657059.5257741595</v>
      </c>
      <c r="S464" s="607">
        <f t="shared" si="2331"/>
        <v>4423404.5417630514</v>
      </c>
      <c r="T464" s="605">
        <f t="shared" ref="T464" si="2332">S464+R464+Q464</f>
        <v>14484456.519594243</v>
      </c>
      <c r="U464" s="605">
        <f t="shared" ref="U464" si="2333">T464+P464</f>
        <v>27821784.815458342</v>
      </c>
      <c r="V464" s="665">
        <f t="shared" ref="V464" si="2334">U464+L464</f>
        <v>54022377.799270406</v>
      </c>
      <c r="W464" s="684">
        <f t="shared" si="2297"/>
        <v>4306314.4810161311</v>
      </c>
      <c r="X464" s="684">
        <f t="shared" si="2315"/>
        <v>8358673.6836655922</v>
      </c>
      <c r="Y464" s="684">
        <f t="shared" si="2298"/>
        <v>13247474.344556414</v>
      </c>
      <c r="Z464" s="684">
        <f t="shared" si="2316"/>
        <v>17393564.424790297</v>
      </c>
      <c r="AA464" s="684">
        <f t="shared" si="2299"/>
        <v>21833087.331783399</v>
      </c>
      <c r="AB464" s="684">
        <f t="shared" si="2300"/>
        <v>26200592.983812064</v>
      </c>
      <c r="AC464" s="684">
        <f t="shared" si="2317"/>
        <v>31226489.084667839</v>
      </c>
      <c r="AD464" s="684">
        <f t="shared" si="2301"/>
        <v>35405648.061724521</v>
      </c>
      <c r="AE464" s="684">
        <f t="shared" si="2302"/>
        <v>39537921.279676162</v>
      </c>
      <c r="AF464" s="684">
        <f t="shared" si="2303"/>
        <v>43941913.731733195</v>
      </c>
      <c r="AG464" s="684">
        <f t="shared" si="2318"/>
        <v>49598973.257507354</v>
      </c>
      <c r="AH464" s="1043">
        <f t="shared" si="2319"/>
        <v>54022377.799270406</v>
      </c>
    </row>
    <row r="465" spans="1:34" s="468" customFormat="1" ht="40.35" hidden="1" customHeight="1" x14ac:dyDescent="0.3">
      <c r="A465" s="975" t="s">
        <v>135</v>
      </c>
      <c r="B465" s="976"/>
      <c r="C465" s="977"/>
      <c r="D465" s="616">
        <f>D435+D445+D455</f>
        <v>15447781.787000002</v>
      </c>
      <c r="E465" s="617">
        <f t="shared" ref="E465:F465" si="2335">E435+E445+E455</f>
        <v>13861588.2434</v>
      </c>
      <c r="F465" s="618">
        <f t="shared" si="2335"/>
        <v>13938294.348700002</v>
      </c>
      <c r="G465" s="618">
        <f>F465+E465+D465</f>
        <v>43247664.379100002</v>
      </c>
      <c r="H465" s="617">
        <f t="shared" ref="H465:J465" si="2336">H435+H445+H455</f>
        <v>13647506.325395318</v>
      </c>
      <c r="I465" s="617">
        <f t="shared" si="2336"/>
        <v>15584779.264857762</v>
      </c>
      <c r="J465" s="617">
        <f t="shared" si="2336"/>
        <v>14773185.040988715</v>
      </c>
      <c r="K465" s="619">
        <f>J465+I465+H465</f>
        <v>44005470.631241791</v>
      </c>
      <c r="L465" s="619">
        <f>K465+G465</f>
        <v>87253135.010341793</v>
      </c>
      <c r="M465" s="617">
        <f t="shared" ref="M465:O465" si="2337">M435+M445+M455</f>
        <v>3395710.3910517506</v>
      </c>
      <c r="N465" s="620">
        <f t="shared" si="2337"/>
        <v>2442634.6248739497</v>
      </c>
      <c r="O465" s="621">
        <f t="shared" si="2337"/>
        <v>2669713.8392280503</v>
      </c>
      <c r="P465" s="619">
        <f>O465+N465+M465</f>
        <v>8508058.8551537506</v>
      </c>
      <c r="Q465" s="617">
        <f t="shared" ref="Q465:S465" si="2338">Q435+Q445+Q455</f>
        <v>2685125.9001891003</v>
      </c>
      <c r="R465" s="620">
        <f t="shared" si="2338"/>
        <v>4117873.0423208503</v>
      </c>
      <c r="S465" s="621">
        <f t="shared" si="2338"/>
        <v>3769590.1752330502</v>
      </c>
      <c r="T465" s="619">
        <f>S465+R465+Q465</f>
        <v>10572589.117743</v>
      </c>
      <c r="U465" s="619">
        <f>T465+P465</f>
        <v>19080647.972896751</v>
      </c>
      <c r="V465" s="667">
        <f>U465+L465</f>
        <v>106333782.98323855</v>
      </c>
      <c r="W465" s="685">
        <f t="shared" si="2297"/>
        <v>15447781.787000002</v>
      </c>
      <c r="X465" s="685">
        <f t="shared" si="2315"/>
        <v>29309370.030400001</v>
      </c>
      <c r="Y465" s="685">
        <f t="shared" si="2298"/>
        <v>43247664.379100002</v>
      </c>
      <c r="Z465" s="685">
        <f t="shared" si="2316"/>
        <v>56895170.704495318</v>
      </c>
      <c r="AA465" s="685">
        <f t="shared" si="2299"/>
        <v>72479949.96935308</v>
      </c>
      <c r="AB465" s="685">
        <f t="shared" si="2300"/>
        <v>87253135.010341793</v>
      </c>
      <c r="AC465" s="685">
        <f t="shared" si="2317"/>
        <v>90648845.401393548</v>
      </c>
      <c r="AD465" s="685">
        <f t="shared" si="2301"/>
        <v>93091480.026267499</v>
      </c>
      <c r="AE465" s="685">
        <f t="shared" si="2302"/>
        <v>95761193.865495548</v>
      </c>
      <c r="AF465" s="685">
        <f t="shared" si="2303"/>
        <v>98446319.765684649</v>
      </c>
      <c r="AG465" s="685">
        <f t="shared" si="2318"/>
        <v>102564192.8080055</v>
      </c>
      <c r="AH465" s="1044">
        <f t="shared" si="2319"/>
        <v>106333782.98323855</v>
      </c>
    </row>
    <row r="466" spans="1:34" s="468" customFormat="1" ht="40.35" hidden="1" customHeight="1" x14ac:dyDescent="0.3">
      <c r="A466" s="969" t="s">
        <v>136</v>
      </c>
      <c r="B466" s="970"/>
      <c r="C466" s="971"/>
      <c r="D466" s="602">
        <f>D465/$B$2</f>
        <v>3592507.392325582</v>
      </c>
      <c r="E466" s="606">
        <f t="shared" ref="E466:F466" si="2339">E465/$B$2</f>
        <v>3223625.1728837211</v>
      </c>
      <c r="F466" s="615">
        <f t="shared" si="2339"/>
        <v>3241463.8020232562</v>
      </c>
      <c r="G466" s="604">
        <f t="shared" ref="G466" si="2340">F466+E466+D466</f>
        <v>10057596.367232559</v>
      </c>
      <c r="H466" s="603">
        <f>H465/$B$2</f>
        <v>3173838.6803244925</v>
      </c>
      <c r="I466" s="606">
        <f t="shared" ref="I466:J466" si="2341">I465/$B$2</f>
        <v>3624367.2708971542</v>
      </c>
      <c r="J466" s="607">
        <f t="shared" si="2341"/>
        <v>3435624.4281369108</v>
      </c>
      <c r="K466" s="605">
        <f t="shared" ref="K466" si="2342">J466+I466+H466</f>
        <v>10233830.379358558</v>
      </c>
      <c r="L466" s="605">
        <f t="shared" ref="L466" si="2343">K466+G466</f>
        <v>20291426.746591117</v>
      </c>
      <c r="M466" s="603">
        <f>M465/$B$2</f>
        <v>789700.09094226768</v>
      </c>
      <c r="N466" s="606">
        <f t="shared" ref="N466:O466" si="2344">N465/$B$2</f>
        <v>568054.56392417441</v>
      </c>
      <c r="O466" s="607">
        <f t="shared" si="2344"/>
        <v>620863.68354140711</v>
      </c>
      <c r="P466" s="605">
        <f t="shared" ref="P466" si="2345">O466+N466+M466</f>
        <v>1978618.3384078494</v>
      </c>
      <c r="Q466" s="603">
        <f>Q465/$B$2</f>
        <v>624447.88376490702</v>
      </c>
      <c r="R466" s="606">
        <f t="shared" ref="R466:S466" si="2346">R465/$B$2</f>
        <v>957644.89356298849</v>
      </c>
      <c r="S466" s="607">
        <f t="shared" si="2346"/>
        <v>876648.87796117447</v>
      </c>
      <c r="T466" s="605">
        <f>S466+R466+Q466</f>
        <v>2458741.6552890697</v>
      </c>
      <c r="U466" s="605">
        <f t="shared" ref="U466" si="2347">T466+P466</f>
        <v>4437359.9936969187</v>
      </c>
      <c r="V466" s="665">
        <f t="shared" ref="V466" si="2348">U466+L466</f>
        <v>24728786.740288034</v>
      </c>
      <c r="W466" s="684">
        <f t="shared" si="2297"/>
        <v>3592507.392325582</v>
      </c>
      <c r="X466" s="684">
        <f t="shared" si="2315"/>
        <v>6816132.5652093031</v>
      </c>
      <c r="Y466" s="684">
        <f t="shared" si="2298"/>
        <v>10057596.367232559</v>
      </c>
      <c r="Z466" s="684">
        <f t="shared" si="2316"/>
        <v>13231435.047557052</v>
      </c>
      <c r="AA466" s="684">
        <f t="shared" si="2299"/>
        <v>16855802.318454206</v>
      </c>
      <c r="AB466" s="684">
        <f t="shared" si="2300"/>
        <v>20291426.746591117</v>
      </c>
      <c r="AC466" s="684">
        <f t="shared" si="2317"/>
        <v>21081126.837533385</v>
      </c>
      <c r="AD466" s="684">
        <f t="shared" si="2301"/>
        <v>21649181.401457559</v>
      </c>
      <c r="AE466" s="684">
        <f t="shared" si="2302"/>
        <v>22270045.084998965</v>
      </c>
      <c r="AF466" s="684">
        <f t="shared" si="2303"/>
        <v>22894492.968763873</v>
      </c>
      <c r="AG466" s="684">
        <f t="shared" si="2318"/>
        <v>23852137.86232686</v>
      </c>
      <c r="AH466" s="1043">
        <f t="shared" si="2319"/>
        <v>24728786.740288034</v>
      </c>
    </row>
    <row r="467" spans="1:34" s="467" customFormat="1" ht="40.35" hidden="1" customHeight="1" x14ac:dyDescent="0.3">
      <c r="A467" s="972" t="s">
        <v>137</v>
      </c>
      <c r="B467" s="973"/>
      <c r="C467" s="974"/>
      <c r="D467" s="622">
        <f>D465-D463</f>
        <v>-3069370.4813693594</v>
      </c>
      <c r="E467" s="623">
        <f t="shared" ref="E467:G467" si="2349">E465-E463</f>
        <v>-3563556.3279926814</v>
      </c>
      <c r="F467" s="624">
        <f t="shared" si="2349"/>
        <v>-7083548.4931305349</v>
      </c>
      <c r="G467" s="625">
        <f t="shared" si="2349"/>
        <v>-13716475.302492581</v>
      </c>
      <c r="H467" s="622">
        <f>H465-H463</f>
        <v>-4180681.0196103733</v>
      </c>
      <c r="I467" s="623">
        <f t="shared" ref="I467:L467" si="2350">I465-I463</f>
        <v>-3505169.2352125794</v>
      </c>
      <c r="J467" s="625">
        <f t="shared" si="2350"/>
        <v>-4007089.2627345454</v>
      </c>
      <c r="K467" s="626">
        <f t="shared" si="2350"/>
        <v>-11692939.517557502</v>
      </c>
      <c r="L467" s="627">
        <f t="shared" si="2350"/>
        <v>-25409414.820050091</v>
      </c>
      <c r="M467" s="625">
        <f>M465-M463</f>
        <v>-18215642.842628088</v>
      </c>
      <c r="N467" s="628">
        <f t="shared" ref="N467:P467" si="2351">N465-N463</f>
        <v>-15527748.976469783</v>
      </c>
      <c r="O467" s="629">
        <f t="shared" si="2351"/>
        <v>-15099060.997964</v>
      </c>
      <c r="P467" s="627">
        <f t="shared" si="2351"/>
        <v>-48842452.817061871</v>
      </c>
      <c r="Q467" s="625">
        <f>Q465-Q463</f>
        <v>-16252041.643656136</v>
      </c>
      <c r="R467" s="628">
        <f t="shared" ref="R467:V467" si="2352">R465-R463</f>
        <v>-20207482.918508034</v>
      </c>
      <c r="S467" s="629">
        <f t="shared" si="2352"/>
        <v>-15251049.354348067</v>
      </c>
      <c r="T467" s="627">
        <f t="shared" si="2352"/>
        <v>-51710573.916512236</v>
      </c>
      <c r="U467" s="627">
        <f t="shared" si="2352"/>
        <v>-100553026.73357409</v>
      </c>
      <c r="V467" s="668">
        <f t="shared" si="2352"/>
        <v>-125962441.55362418</v>
      </c>
      <c r="W467" s="686">
        <f t="shared" ref="W467:AH467" si="2353">W465-W463</f>
        <v>-3069370.4813693594</v>
      </c>
      <c r="X467" s="686">
        <f t="shared" si="2353"/>
        <v>-6632926.8093620464</v>
      </c>
      <c r="Y467" s="686">
        <f t="shared" si="2353"/>
        <v>-13716475.302492581</v>
      </c>
      <c r="Z467" s="686">
        <f t="shared" si="2353"/>
        <v>-17897156.322102956</v>
      </c>
      <c r="AA467" s="686">
        <f t="shared" si="2353"/>
        <v>-21402325.557315528</v>
      </c>
      <c r="AB467" s="686">
        <f t="shared" si="2353"/>
        <v>-25409414.820050076</v>
      </c>
      <c r="AC467" s="686">
        <f t="shared" si="2353"/>
        <v>-43625057.662678167</v>
      </c>
      <c r="AD467" s="686">
        <f t="shared" si="2353"/>
        <v>-59152806.639147937</v>
      </c>
      <c r="AE467" s="686">
        <f t="shared" si="2353"/>
        <v>-74251867.637111947</v>
      </c>
      <c r="AF467" s="686">
        <f t="shared" si="2353"/>
        <v>-90503909.280768082</v>
      </c>
      <c r="AG467" s="686">
        <f t="shared" si="2353"/>
        <v>-110711392.1992761</v>
      </c>
      <c r="AH467" s="1045">
        <f t="shared" si="2353"/>
        <v>-125962441.55362418</v>
      </c>
    </row>
    <row r="468" spans="1:34" s="467" customFormat="1" ht="40.35" hidden="1" customHeight="1" x14ac:dyDescent="0.3">
      <c r="A468" s="972" t="s">
        <v>138</v>
      </c>
      <c r="B468" s="973"/>
      <c r="C468" s="974"/>
      <c r="D468" s="630">
        <f>D465/D463-1</f>
        <v>-0.16575823522347966</v>
      </c>
      <c r="E468" s="631">
        <f t="shared" ref="E468:F468" si="2354">E465/E463-1</f>
        <v>-0.20450655737129808</v>
      </c>
      <c r="F468" s="632">
        <f t="shared" si="2354"/>
        <v>-0.33696134760532326</v>
      </c>
      <c r="G468" s="633">
        <f>G465/G463-1</f>
        <v>-0.2407914062981088</v>
      </c>
      <c r="H468" s="634">
        <f>H465/H463-1</f>
        <v>-0.23449837825389075</v>
      </c>
      <c r="I468" s="631">
        <f t="shared" ref="I468:J468" si="2355">I465/I463-1</f>
        <v>-0.18361334160747811</v>
      </c>
      <c r="J468" s="635">
        <f t="shared" si="2355"/>
        <v>-0.21336691881758751</v>
      </c>
      <c r="K468" s="636">
        <f>K465/K463-1</f>
        <v>-0.20993309299708207</v>
      </c>
      <c r="L468" s="636">
        <f t="shared" ref="L468" si="2356">L465/L463-1</f>
        <v>-0.22553559153687497</v>
      </c>
      <c r="M468" s="634">
        <f>M465/M463-1</f>
        <v>-0.84287377313514245</v>
      </c>
      <c r="N468" s="631">
        <f t="shared" ref="N468:O468" si="2357">N465/N463-1</f>
        <v>-0.86407443051514488</v>
      </c>
      <c r="O468" s="635">
        <f t="shared" si="2357"/>
        <v>-0.84975250889892318</v>
      </c>
      <c r="P468" s="636">
        <f>P465/P463-1</f>
        <v>-0.85164807414829713</v>
      </c>
      <c r="Q468" s="634">
        <f>Q465/Q463-1</f>
        <v>-0.85820868437836717</v>
      </c>
      <c r="R468" s="631">
        <f t="shared" ref="R468:S468" si="2358">R465/R463-1</f>
        <v>-0.83071684340603857</v>
      </c>
      <c r="S468" s="635">
        <f t="shared" si="2358"/>
        <v>-0.80181580280880982</v>
      </c>
      <c r="T468" s="636">
        <f>T465/T463-1</f>
        <v>-0.8302496436809389</v>
      </c>
      <c r="U468" s="636">
        <f t="shared" ref="U468:V468" si="2359">U465/U463-1</f>
        <v>-0.84050771641252031</v>
      </c>
      <c r="V468" s="669">
        <f t="shared" si="2359"/>
        <v>-0.54224919843083974</v>
      </c>
      <c r="W468" s="687">
        <f t="shared" ref="W468:AH468" si="2360">W465/W463-1</f>
        <v>-0.16575823522347966</v>
      </c>
      <c r="X468" s="687">
        <f t="shared" si="2360"/>
        <v>-0.18454376577359433</v>
      </c>
      <c r="Y468" s="687">
        <f t="shared" si="2360"/>
        <v>-0.2407914062981088</v>
      </c>
      <c r="Z468" s="687">
        <f t="shared" si="2360"/>
        <v>-0.23929134222201986</v>
      </c>
      <c r="AA468" s="687">
        <f t="shared" si="2360"/>
        <v>-0.22796982111107744</v>
      </c>
      <c r="AB468" s="687">
        <f t="shared" si="2360"/>
        <v>-0.22553559153687486</v>
      </c>
      <c r="AC468" s="687">
        <f t="shared" si="2360"/>
        <v>-0.32489602720389765</v>
      </c>
      <c r="AD468" s="687">
        <f t="shared" si="2360"/>
        <v>-0.38853876184626235</v>
      </c>
      <c r="AE468" s="687">
        <f t="shared" si="2360"/>
        <v>-0.43674213605037127</v>
      </c>
      <c r="AF468" s="687">
        <f t="shared" si="2360"/>
        <v>-0.47898279741443461</v>
      </c>
      <c r="AG468" s="687">
        <f t="shared" si="2360"/>
        <v>-0.51910016889882749</v>
      </c>
      <c r="AH468" s="669">
        <f t="shared" si="2360"/>
        <v>-0.54224919843083974</v>
      </c>
    </row>
    <row r="469" spans="1:34" s="467" customFormat="1" ht="40.35" hidden="1" customHeight="1" thickBot="1" x14ac:dyDescent="0.35">
      <c r="A469" s="966" t="s">
        <v>139</v>
      </c>
      <c r="B469" s="967"/>
      <c r="C469" s="968"/>
      <c r="D469" s="637">
        <f>D465/D461-1</f>
        <v>-0.17794922551009229</v>
      </c>
      <c r="E469" s="638">
        <f t="shared" ref="E469:G469" si="2361">E465/E461-1</f>
        <v>-0.20195477668054773</v>
      </c>
      <c r="F469" s="639">
        <f t="shared" si="2361"/>
        <v>-0.22417118371132827</v>
      </c>
      <c r="G469" s="639">
        <f t="shared" si="2361"/>
        <v>-0.20099455742405015</v>
      </c>
      <c r="H469" s="638">
        <f>H465/H461-1</f>
        <v>-0.15609719059463545</v>
      </c>
      <c r="I469" s="638">
        <f t="shared" ref="I469:L469" si="2362">I465/I461-1</f>
        <v>-0.26671928669063294</v>
      </c>
      <c r="J469" s="640">
        <f t="shared" si="2362"/>
        <v>-0.3496214141119921</v>
      </c>
      <c r="K469" s="641">
        <f t="shared" si="2362"/>
        <v>-0.26828449925909992</v>
      </c>
      <c r="L469" s="641">
        <f t="shared" si="2362"/>
        <v>-0.23641008466305169</v>
      </c>
      <c r="M469" s="638">
        <f>M465/M461-1</f>
        <v>-0.86879050217371012</v>
      </c>
      <c r="N469" s="638">
        <f t="shared" ref="N469:P469" si="2363">N465/N461-1</f>
        <v>-0.85798080367221885</v>
      </c>
      <c r="O469" s="640">
        <f t="shared" si="2363"/>
        <v>-0.85392881112670671</v>
      </c>
      <c r="P469" s="641">
        <f t="shared" si="2363"/>
        <v>-0.86133332999126344</v>
      </c>
      <c r="Q469" s="638">
        <f>Q465/Q461-1</f>
        <v>-0.87913961821361009</v>
      </c>
      <c r="R469" s="638">
        <f t="shared" ref="R469:V469" si="2364">R465/R461-1</f>
        <v>-0.82981684505293063</v>
      </c>
      <c r="S469" s="640">
        <f t="shared" si="2364"/>
        <v>-0.83093711977292106</v>
      </c>
      <c r="T469" s="641">
        <f t="shared" si="2364"/>
        <v>-0.84612835196018499</v>
      </c>
      <c r="U469" s="641">
        <f t="shared" si="2364"/>
        <v>-0.85330097968447727</v>
      </c>
      <c r="V469" s="670">
        <f t="shared" si="2364"/>
        <v>-0.56480089469066397</v>
      </c>
      <c r="W469" s="641">
        <f t="shared" ref="W469:AH469" si="2365">W465/W461-1</f>
        <v>-0.17794922551009229</v>
      </c>
      <c r="X469" s="641">
        <f t="shared" si="2365"/>
        <v>-0.18947989389179842</v>
      </c>
      <c r="Y469" s="641">
        <f t="shared" si="2365"/>
        <v>-0.20099455742405004</v>
      </c>
      <c r="Z469" s="641">
        <f t="shared" si="2365"/>
        <v>-0.19066613358295614</v>
      </c>
      <c r="AA469" s="641">
        <f t="shared" si="2365"/>
        <v>-0.20832157348920255</v>
      </c>
      <c r="AB469" s="641">
        <f t="shared" si="2365"/>
        <v>-0.23641008466305169</v>
      </c>
      <c r="AC469" s="641">
        <f t="shared" si="2365"/>
        <v>-0.35318773961646932</v>
      </c>
      <c r="AD469" s="641">
        <f t="shared" si="2365"/>
        <v>-0.4083660025660617</v>
      </c>
      <c r="AE469" s="641">
        <f t="shared" si="2365"/>
        <v>-0.45473494543909487</v>
      </c>
      <c r="AF469" s="641">
        <f t="shared" si="2365"/>
        <v>-0.50239415511933583</v>
      </c>
      <c r="AG469" s="641">
        <f t="shared" si="2365"/>
        <v>-0.53807543670629876</v>
      </c>
      <c r="AH469" s="670">
        <f t="shared" si="2365"/>
        <v>-0.56480089469066397</v>
      </c>
    </row>
    <row r="470" spans="1:34" ht="67.95" hidden="1" customHeight="1" thickBot="1" x14ac:dyDescent="0.3">
      <c r="A470" s="247" t="str">
        <f>A469</f>
        <v>TOTAL WEST 2025 VS 2024 (%)</v>
      </c>
      <c r="B470" s="248">
        <f>B469</f>
        <v>0</v>
      </c>
      <c r="W470" s="674"/>
      <c r="X470" s="674"/>
      <c r="Y470" s="674"/>
      <c r="Z470" s="674"/>
      <c r="AA470" s="674"/>
      <c r="AB470" s="674"/>
      <c r="AC470" s="674"/>
      <c r="AD470" s="674"/>
      <c r="AE470" s="674"/>
      <c r="AF470" s="674"/>
      <c r="AG470" s="674"/>
      <c r="AH470" s="1039"/>
    </row>
    <row r="471" spans="1:34" ht="40.200000000000003" hidden="1" customHeight="1" x14ac:dyDescent="0.3">
      <c r="A471" s="978" t="s">
        <v>140</v>
      </c>
      <c r="B471" s="979"/>
      <c r="C471" s="980"/>
      <c r="D471" s="529">
        <f>D59+D68+D77+D86+D177+D186+D195+D204+D213+D222+D231</f>
        <v>16426581.7589</v>
      </c>
      <c r="E471" s="530">
        <f>E59+E68+E77+E86+E177+E186+E195+E204+E213+E222+E231</f>
        <v>14966340.771100001</v>
      </c>
      <c r="F471" s="531">
        <f>F59+F68+F77+F86+F177+F186+F195+F204+F213+F222+F231</f>
        <v>14283493.9386</v>
      </c>
      <c r="G471" s="532">
        <f>F471+E471+D471</f>
        <v>45676416.468600005</v>
      </c>
      <c r="H471" s="533">
        <f>H59+H68+H77+H86+H177+H186+H195+H204+H213+H222+H231</f>
        <v>13537602.581999999</v>
      </c>
      <c r="I471" s="530">
        <f>I59+I68+I77+I86+I177+I186+I195+I204+I213+I222+I231</f>
        <v>17934827.672800001</v>
      </c>
      <c r="J471" s="534">
        <f>J59+J68+J77+J86+J177+J186+J195+J204+J213+J222+J231</f>
        <v>18324007.2027</v>
      </c>
      <c r="K471" s="463">
        <f>J471+I471+H471</f>
        <v>49796437.457499996</v>
      </c>
      <c r="L471" s="463">
        <f>K471+G471</f>
        <v>95472853.926100001</v>
      </c>
      <c r="M471" s="533">
        <f>M59+M68+M77+M86+M177+M186+M195+M204+M213+M222+M231</f>
        <v>21746010.538000003</v>
      </c>
      <c r="N471" s="530">
        <f>N59+N68+N77+N86+N177+N186+N195+N204+N213+N222+N231</f>
        <v>14024157.022499999</v>
      </c>
      <c r="O471" s="534">
        <f>O59+O68+O77+O86+O177+O186+O195+O204+O213+O222+O231</f>
        <v>15448583.818499999</v>
      </c>
      <c r="P471" s="463">
        <f>O471+N471+M471</f>
        <v>51218751.379000001</v>
      </c>
      <c r="Q471" s="533">
        <f>Q59+Q68+Q77+Q86+Q177+Q186+Q195+Q204+Q213+Q222+Q231</f>
        <v>17386158.215</v>
      </c>
      <c r="R471" s="530">
        <f>R59+R68+R77+R86+R177+R186+R195+R204+R213+R222+R231</f>
        <v>20344458.873199996</v>
      </c>
      <c r="S471" s="534">
        <f>S59+S68+S77+S86+S177+S186+S195+S204+S213+S222+S231</f>
        <v>19511965.694800001</v>
      </c>
      <c r="T471" s="463">
        <f>S471+R471+Q471</f>
        <v>57242582.782999992</v>
      </c>
      <c r="U471" s="463">
        <f>T471+P471</f>
        <v>108461334.162</v>
      </c>
      <c r="V471" s="654">
        <f>U471+L471</f>
        <v>203934188.08810002</v>
      </c>
      <c r="W471" s="403">
        <f t="shared" ref="W471:W476" si="2366">D471</f>
        <v>16426581.7589</v>
      </c>
      <c r="X471" s="403">
        <f>D471+E471</f>
        <v>31392922.530000001</v>
      </c>
      <c r="Y471" s="403">
        <f t="shared" ref="Y471:Y476" si="2367">D471+E471+F471</f>
        <v>45676416.468600005</v>
      </c>
      <c r="Z471" s="403">
        <f>D471+E471+F471+H471</f>
        <v>59214019.050600007</v>
      </c>
      <c r="AA471" s="403">
        <f t="shared" ref="AA471:AA476" si="2368">D471+E471+F471+H471+I471</f>
        <v>77148846.723400012</v>
      </c>
      <c r="AB471" s="403">
        <f t="shared" ref="AB471:AB476" si="2369">D471+E471+F471+H471+I471+J471</f>
        <v>95472853.926100016</v>
      </c>
      <c r="AC471" s="403">
        <f>D471+E471+F471+H471+I471+J471+M471</f>
        <v>117218864.46410002</v>
      </c>
      <c r="AD471" s="403">
        <f t="shared" ref="AD471:AD476" si="2370">D471+E471+F471+H471+I471+J471+M471+N471</f>
        <v>131243021.48660001</v>
      </c>
      <c r="AE471" s="403">
        <f t="shared" ref="AE471:AE476" si="2371">D471+E471+F471+H471+I471+J471+M471+N471+O471</f>
        <v>146691605.30510002</v>
      </c>
      <c r="AF471" s="403">
        <f t="shared" ref="AF471:AF476" si="2372">D471+E471+F471+H471+I471+J471+M471+N471+O471+Q471</f>
        <v>164077763.52010003</v>
      </c>
      <c r="AG471" s="403">
        <f>D471+E471+F471+H471+I471+J471+M471+N471+O471+Q471+R471</f>
        <v>184422222.39330003</v>
      </c>
      <c r="AH471" s="1031">
        <f>D471+E471+F471+H471+I471+J471+M471+N471+O471+Q471+R471+S471</f>
        <v>203934188.08810002</v>
      </c>
    </row>
    <row r="472" spans="1:34" ht="34.35" hidden="1" customHeight="1" x14ac:dyDescent="0.3">
      <c r="A472" s="969" t="s">
        <v>141</v>
      </c>
      <c r="B472" s="970"/>
      <c r="C472" s="971"/>
      <c r="D472" s="470">
        <f>D471/$B$2</f>
        <v>3820135.2927674418</v>
      </c>
      <c r="E472" s="474">
        <f t="shared" ref="E472:F472" si="2373">E471/$B$2</f>
        <v>3480544.3653720934</v>
      </c>
      <c r="F472" s="473">
        <f t="shared" si="2373"/>
        <v>3321742.7764186049</v>
      </c>
      <c r="G472" s="473">
        <f t="shared" ref="G472" si="2374">F472+E472+D472</f>
        <v>10622422.43455814</v>
      </c>
      <c r="H472" s="474">
        <f>H471/$B$2</f>
        <v>3148279.6702325582</v>
      </c>
      <c r="I472" s="474">
        <f t="shared" ref="I472:J472" si="2375">I471/$B$2</f>
        <v>4170890.1564651164</v>
      </c>
      <c r="J472" s="474">
        <f t="shared" si="2375"/>
        <v>4261397.0238837209</v>
      </c>
      <c r="K472" s="476">
        <f t="shared" ref="K472" si="2376">J472+I472+H472</f>
        <v>11580566.850581396</v>
      </c>
      <c r="L472" s="476">
        <f t="shared" ref="L472" si="2377">K472+G472</f>
        <v>22202989.285139538</v>
      </c>
      <c r="M472" s="474">
        <f>M471/$B$2</f>
        <v>5057211.7530232565</v>
      </c>
      <c r="N472" s="471">
        <f t="shared" ref="N472:O472" si="2378">N471/$B$2</f>
        <v>3261431.8656976745</v>
      </c>
      <c r="O472" s="475">
        <f t="shared" si="2378"/>
        <v>3592693.9112790697</v>
      </c>
      <c r="P472" s="476">
        <f t="shared" ref="P472" si="2379">O472+N472+M472</f>
        <v>11911337.530000001</v>
      </c>
      <c r="Q472" s="474">
        <f>Q471/$B$2</f>
        <v>4043292.6081395349</v>
      </c>
      <c r="R472" s="471">
        <f t="shared" ref="R472:S472" si="2380">R471/$B$2</f>
        <v>4731269.5053953482</v>
      </c>
      <c r="S472" s="475">
        <f t="shared" si="2380"/>
        <v>4537666.4406511635</v>
      </c>
      <c r="T472" s="476">
        <f t="shared" ref="T472" si="2381">S472+R472+Q472</f>
        <v>13312228.554186048</v>
      </c>
      <c r="U472" s="476">
        <f t="shared" ref="U472" si="2382">T472+P472</f>
        <v>25223566.084186047</v>
      </c>
      <c r="V472" s="662">
        <f t="shared" ref="V472" si="2383">U472+L472</f>
        <v>47426555.369325586</v>
      </c>
      <c r="W472" s="675">
        <f t="shared" si="2366"/>
        <v>3820135.2927674418</v>
      </c>
      <c r="X472" s="675">
        <f t="shared" ref="X472:X476" si="2384">D472+E472</f>
        <v>7300679.6581395352</v>
      </c>
      <c r="Y472" s="675">
        <f t="shared" si="2367"/>
        <v>10622422.43455814</v>
      </c>
      <c r="Z472" s="675">
        <f t="shared" ref="Z472:Z476" si="2385">D472+E472+F472+H472</f>
        <v>13770702.104790699</v>
      </c>
      <c r="AA472" s="675">
        <f t="shared" si="2368"/>
        <v>17941592.261255816</v>
      </c>
      <c r="AB472" s="675">
        <f t="shared" si="2369"/>
        <v>22202989.285139538</v>
      </c>
      <c r="AC472" s="675">
        <f t="shared" ref="AC472:AC476" si="2386">D472+E472+F472+H472+I472+J472+M472</f>
        <v>27260201.038162794</v>
      </c>
      <c r="AD472" s="675">
        <f t="shared" si="2370"/>
        <v>30521632.903860468</v>
      </c>
      <c r="AE472" s="675">
        <f t="shared" si="2371"/>
        <v>34114326.81513954</v>
      </c>
      <c r="AF472" s="675">
        <f t="shared" si="2372"/>
        <v>38157619.423279077</v>
      </c>
      <c r="AG472" s="675">
        <f t="shared" ref="AG472:AG476" si="2387">D472+E472+F472+H472+I472+J472+M472+N472+O472+Q472+R472</f>
        <v>42888888.928674422</v>
      </c>
      <c r="AH472" s="645">
        <f t="shared" ref="AH472:AH476" si="2388">D472+E472+F472+H472+I472+J472+M472+N472+O472+Q472+R472+S472</f>
        <v>47426555.369325586</v>
      </c>
    </row>
    <row r="473" spans="1:34" ht="34.35" hidden="1" customHeight="1" x14ac:dyDescent="0.3">
      <c r="A473" s="972" t="s">
        <v>142</v>
      </c>
      <c r="B473" s="973"/>
      <c r="C473" s="974"/>
      <c r="D473" s="506">
        <f>D61+D70+D79+D88+D179+D188+D197+D206+D215+D224+D233</f>
        <v>15378562.101697287</v>
      </c>
      <c r="E473" s="507">
        <f>E61+E70+E79+E88+E179+E188+E197+E206+E215+E224+E233</f>
        <v>14660825.641310576</v>
      </c>
      <c r="F473" s="508">
        <f>F61+F70+F79+F88+F179+F188+F197+F206+F215+F224+F233</f>
        <v>15611934.804014815</v>
      </c>
      <c r="G473" s="509">
        <f>F473+E473+D473</f>
        <v>45651322.547022678</v>
      </c>
      <c r="H473" s="510">
        <f>H61+H70+H79+H88+H179+H188+H197+H206+H215+H224+H233</f>
        <v>14197485.879801676</v>
      </c>
      <c r="I473" s="507">
        <f>I61+I70+I79+I88+I179+I188+I197+I206+I215+I224+I233</f>
        <v>15570067.656270834</v>
      </c>
      <c r="J473" s="511">
        <f>J61+J70+J79+J88+J179+J188+J197+J206+J215+J224+J233</f>
        <v>15553726.188619977</v>
      </c>
      <c r="K473" s="438">
        <f>J473+I473+H473</f>
        <v>45321279.724692486</v>
      </c>
      <c r="L473" s="438">
        <f>K473+G473</f>
        <v>90972602.271715164</v>
      </c>
      <c r="M473" s="510">
        <f>M61+M70+M79+M88+M179+M188+M197+M206+M215+M224+M233</f>
        <v>17531772.743717365</v>
      </c>
      <c r="N473" s="507">
        <f>N61+N70+N79+N88+N179+N188+N197+N206+N215+N224+N233</f>
        <v>14934208.759871842</v>
      </c>
      <c r="O473" s="511">
        <f>O61+O70+O79+O88+O179+O188+O197+O206+O215+O224+O233</f>
        <v>14659779.608652443</v>
      </c>
      <c r="P473" s="438">
        <f>O473+N473+M473</f>
        <v>47125761.112241648</v>
      </c>
      <c r="Q473" s="510">
        <f>Q61+Q70+Q79+Q88+Q179+Q188+Q197+Q206+Q215+Q224+Q233</f>
        <v>14684651.826279262</v>
      </c>
      <c r="R473" s="507">
        <f>R61+R70+R79+R88+R179+R188+R197+R206+R215+R224+R233</f>
        <v>20057221.57408385</v>
      </c>
      <c r="S473" s="511">
        <f>S61+S70+S79+S88+S179+S188+S197+S206+S215+S224+S233</f>
        <v>15950677.444282264</v>
      </c>
      <c r="T473" s="438">
        <f>S473+R473+Q473</f>
        <v>50692550.844645374</v>
      </c>
      <c r="U473" s="438">
        <f>T473+P473</f>
        <v>97818311.956887022</v>
      </c>
      <c r="V473" s="652">
        <f>U473+L473</f>
        <v>188790914.22860217</v>
      </c>
      <c r="W473" s="676">
        <f t="shared" si="2366"/>
        <v>15378562.101697287</v>
      </c>
      <c r="X473" s="676">
        <f t="shared" si="2384"/>
        <v>30039387.743007861</v>
      </c>
      <c r="Y473" s="676">
        <f t="shared" si="2367"/>
        <v>45651322.547022678</v>
      </c>
      <c r="Z473" s="676">
        <f t="shared" si="2385"/>
        <v>59848808.426824354</v>
      </c>
      <c r="AA473" s="676">
        <f t="shared" si="2368"/>
        <v>75418876.083095193</v>
      </c>
      <c r="AB473" s="676">
        <f t="shared" si="2369"/>
        <v>90972602.271715164</v>
      </c>
      <c r="AC473" s="676">
        <f t="shared" si="2386"/>
        <v>108504375.01543254</v>
      </c>
      <c r="AD473" s="676">
        <f t="shared" si="2370"/>
        <v>123438583.77530438</v>
      </c>
      <c r="AE473" s="676">
        <f t="shared" si="2371"/>
        <v>138098363.38395682</v>
      </c>
      <c r="AF473" s="676">
        <f t="shared" si="2372"/>
        <v>152783015.21023607</v>
      </c>
      <c r="AG473" s="676">
        <f t="shared" si="2387"/>
        <v>172840236.78431994</v>
      </c>
      <c r="AH473" s="646">
        <f t="shared" si="2388"/>
        <v>188790914.2286022</v>
      </c>
    </row>
    <row r="474" spans="1:34" ht="34.35" hidden="1" customHeight="1" x14ac:dyDescent="0.3">
      <c r="A474" s="969" t="s">
        <v>143</v>
      </c>
      <c r="B474" s="970"/>
      <c r="C474" s="971"/>
      <c r="D474" s="470">
        <f>D473/$B$2</f>
        <v>3576409.7910923925</v>
      </c>
      <c r="E474" s="471">
        <f t="shared" ref="E474:F474" si="2389">E473/$B$2</f>
        <v>3409494.3351885062</v>
      </c>
      <c r="F474" s="472">
        <f t="shared" si="2389"/>
        <v>3630682.5125615848</v>
      </c>
      <c r="G474" s="473">
        <f t="shared" ref="G474" si="2390">F474+E474+D474</f>
        <v>10616586.638842484</v>
      </c>
      <c r="H474" s="474">
        <f>H473/$B$2</f>
        <v>3301740.9022794594</v>
      </c>
      <c r="I474" s="471">
        <f t="shared" ref="I474:J474" si="2391">I473/$B$2</f>
        <v>3620945.9665746125</v>
      </c>
      <c r="J474" s="475">
        <f t="shared" si="2391"/>
        <v>3617145.6252604597</v>
      </c>
      <c r="K474" s="476">
        <f t="shared" ref="K474" si="2392">J474+I474+H474</f>
        <v>10539832.494114531</v>
      </c>
      <c r="L474" s="476">
        <f t="shared" ref="L474" si="2393">K474+G474</f>
        <v>21156419.132957015</v>
      </c>
      <c r="M474" s="474">
        <f>M473/$B$2</f>
        <v>4077156.4520272943</v>
      </c>
      <c r="N474" s="471">
        <f t="shared" ref="N474:O474" si="2394">N473/$B$2</f>
        <v>3473071.8046213589</v>
      </c>
      <c r="O474" s="475">
        <f t="shared" si="2394"/>
        <v>3409251.0717796381</v>
      </c>
      <c r="P474" s="476">
        <f t="shared" ref="P474" si="2395">O474+N474+M474</f>
        <v>10959479.328428291</v>
      </c>
      <c r="Q474" s="474">
        <f>Q473/$B$2</f>
        <v>3415035.3084370377</v>
      </c>
      <c r="R474" s="471">
        <f t="shared" ref="R474:S474" si="2396">R473/$B$2</f>
        <v>4664470.133507872</v>
      </c>
      <c r="S474" s="475">
        <f t="shared" si="2396"/>
        <v>3709459.8707633172</v>
      </c>
      <c r="T474" s="476">
        <f t="shared" ref="T474" si="2397">S474+R474+Q474</f>
        <v>11788965.312708227</v>
      </c>
      <c r="U474" s="476">
        <f t="shared" ref="U474" si="2398">T474+P474</f>
        <v>22748444.64113652</v>
      </c>
      <c r="V474" s="662">
        <f t="shared" ref="V474" si="2399">U474+L474</f>
        <v>43904863.774093539</v>
      </c>
      <c r="W474" s="677">
        <f t="shared" si="2366"/>
        <v>3576409.7910923925</v>
      </c>
      <c r="X474" s="677">
        <f t="shared" si="2384"/>
        <v>6985904.1262808982</v>
      </c>
      <c r="Y474" s="677">
        <f t="shared" si="2367"/>
        <v>10616586.638842482</v>
      </c>
      <c r="Z474" s="677">
        <f t="shared" si="2385"/>
        <v>13918327.541121941</v>
      </c>
      <c r="AA474" s="677">
        <f t="shared" si="2368"/>
        <v>17539273.507696554</v>
      </c>
      <c r="AB474" s="677">
        <f t="shared" si="2369"/>
        <v>21156419.132957015</v>
      </c>
      <c r="AC474" s="677">
        <f t="shared" si="2386"/>
        <v>25233575.58498431</v>
      </c>
      <c r="AD474" s="677">
        <f t="shared" si="2370"/>
        <v>28706647.389605667</v>
      </c>
      <c r="AE474" s="677">
        <f t="shared" si="2371"/>
        <v>32115898.461385306</v>
      </c>
      <c r="AF474" s="677">
        <f t="shared" si="2372"/>
        <v>35530933.769822344</v>
      </c>
      <c r="AG474" s="677">
        <f t="shared" si="2387"/>
        <v>40195403.903330214</v>
      </c>
      <c r="AH474" s="647">
        <f t="shared" si="2388"/>
        <v>43904863.774093531</v>
      </c>
    </row>
    <row r="475" spans="1:34" ht="34.35" hidden="1" customHeight="1" x14ac:dyDescent="0.3">
      <c r="A475" s="975" t="s">
        <v>144</v>
      </c>
      <c r="B475" s="976"/>
      <c r="C475" s="977"/>
      <c r="D475" s="500">
        <f>D63+D72+D81+D90+D181+D190+D199+D208+D217+D226+D235</f>
        <v>12588368.8487</v>
      </c>
      <c r="E475" s="501">
        <f>E63+E72+E81+E90+E181+E190+E199+E208+E217+E226+E235</f>
        <v>11380238.7653</v>
      </c>
      <c r="F475" s="502">
        <f>F63+F72+F81+F90+F181+F190+F199+F208+F217+F226+F235</f>
        <v>10693626.586800002</v>
      </c>
      <c r="G475" s="502">
        <f>F475+E475+D475</f>
        <v>34662234.200800002</v>
      </c>
      <c r="H475" s="501">
        <f>H63+H72+H81+H90+H181+H190+H199+H208+H217+H226+H235</f>
        <v>11252814.326553112</v>
      </c>
      <c r="I475" s="501">
        <f>I63+I72+I81+I90+I181+I190+I199+I208+I217+I226+I235</f>
        <v>12394015.869986944</v>
      </c>
      <c r="J475" s="501">
        <f>J63+J72+J81+J90+J181+J190+J199+J208+J217+J226+J235</f>
        <v>11368878.103165938</v>
      </c>
      <c r="K475" s="503">
        <f>J475+I475+H475</f>
        <v>35015708.299705997</v>
      </c>
      <c r="L475" s="503">
        <f>K475+G475</f>
        <v>69677942.500505999</v>
      </c>
      <c r="M475" s="501">
        <f>M63+M72+M81+M90+M181+M190+M199+M208+M217+M226+M235</f>
        <v>2303391.0298491004</v>
      </c>
      <c r="N475" s="504">
        <f>N63+N72+N81+N90+N181+N190+N199+N208+N217+N226+N235</f>
        <v>1983770.2498499998</v>
      </c>
      <c r="O475" s="505">
        <f>O63+O72+O81+O90+O181+O190+O199+O208+O217+O226+O235</f>
        <v>2243626.2202491001</v>
      </c>
      <c r="P475" s="503">
        <f>O475+N475+M475</f>
        <v>6530787.4999481998</v>
      </c>
      <c r="Q475" s="501">
        <f>Q63+Q72+Q81+Q90+Q181+Q190+Q199+Q208+Q217+Q226+Q235</f>
        <v>2266213.9499991001</v>
      </c>
      <c r="R475" s="504">
        <f>R63+R72+R81+R90+R181+R190+R199+R208+R217+R226+R235</f>
        <v>3543749.9999982002</v>
      </c>
      <c r="S475" s="505">
        <f>S63+S72+S81+S90+S181+S190+S199+S208+S217+S226+S235</f>
        <v>3167999.9999991003</v>
      </c>
      <c r="T475" s="503">
        <f>S475+R475+Q475</f>
        <v>8977963.9499964006</v>
      </c>
      <c r="U475" s="503">
        <f>T475+P475</f>
        <v>15508751.4499446</v>
      </c>
      <c r="V475" s="663">
        <f>U475+L475</f>
        <v>85186693.950450599</v>
      </c>
      <c r="W475" s="678">
        <f t="shared" si="2366"/>
        <v>12588368.8487</v>
      </c>
      <c r="X475" s="678">
        <f t="shared" si="2384"/>
        <v>23968607.614</v>
      </c>
      <c r="Y475" s="678">
        <f t="shared" si="2367"/>
        <v>34662234.200800002</v>
      </c>
      <c r="Z475" s="678">
        <f t="shared" si="2385"/>
        <v>45915048.527353115</v>
      </c>
      <c r="AA475" s="678">
        <f t="shared" si="2368"/>
        <v>58309064.397340059</v>
      </c>
      <c r="AB475" s="678">
        <f t="shared" si="2369"/>
        <v>69677942.500505999</v>
      </c>
      <c r="AC475" s="678">
        <f t="shared" si="2386"/>
        <v>71981333.530355096</v>
      </c>
      <c r="AD475" s="678">
        <f t="shared" si="2370"/>
        <v>73965103.780205101</v>
      </c>
      <c r="AE475" s="678">
        <f t="shared" si="2371"/>
        <v>76208730.000454202</v>
      </c>
      <c r="AF475" s="678">
        <f t="shared" si="2372"/>
        <v>78474943.950453296</v>
      </c>
      <c r="AG475" s="678">
        <f t="shared" si="2387"/>
        <v>82018693.950451493</v>
      </c>
      <c r="AH475" s="648">
        <f t="shared" si="2388"/>
        <v>85186693.950450599</v>
      </c>
    </row>
    <row r="476" spans="1:34" ht="34.35" hidden="1" customHeight="1" x14ac:dyDescent="0.3">
      <c r="A476" s="969" t="s">
        <v>145</v>
      </c>
      <c r="B476" s="970"/>
      <c r="C476" s="971"/>
      <c r="D476" s="602">
        <f>D475/$B$2</f>
        <v>2927527.6392325582</v>
      </c>
      <c r="E476" s="606">
        <f t="shared" ref="E476:F476" si="2400">E475/$B$2</f>
        <v>2646567.1547209304</v>
      </c>
      <c r="F476" s="615">
        <f t="shared" si="2400"/>
        <v>2486889.9039069773</v>
      </c>
      <c r="G476" s="604">
        <f t="shared" ref="G476" si="2401">F476+E476+D476</f>
        <v>8060984.6978604654</v>
      </c>
      <c r="H476" s="603">
        <f>H475/$B$2</f>
        <v>2616933.5643146774</v>
      </c>
      <c r="I476" s="606">
        <f t="shared" ref="I476:J476" si="2402">I475/$B$2</f>
        <v>2882329.2720899871</v>
      </c>
      <c r="J476" s="607">
        <f t="shared" si="2402"/>
        <v>2643925.1402711482</v>
      </c>
      <c r="K476" s="605">
        <f t="shared" ref="K476" si="2403">J476+I476+H476</f>
        <v>8143187.9766758131</v>
      </c>
      <c r="L476" s="605">
        <f t="shared" ref="L476" si="2404">K476+G476</f>
        <v>16204172.674536278</v>
      </c>
      <c r="M476" s="603">
        <f>M475/$B$2</f>
        <v>535672.33252304664</v>
      </c>
      <c r="N476" s="606">
        <f t="shared" ref="N476:O476" si="2405">N475/$B$2</f>
        <v>461341.91856976744</v>
      </c>
      <c r="O476" s="607">
        <f t="shared" si="2405"/>
        <v>521773.53959281399</v>
      </c>
      <c r="P476" s="605">
        <f t="shared" ref="P476" si="2406">O476+N476+M476</f>
        <v>1518787.7906856281</v>
      </c>
      <c r="Q476" s="603">
        <f>Q475/$B$2</f>
        <v>527026.49999979069</v>
      </c>
      <c r="R476" s="606">
        <f t="shared" ref="R476:S476" si="2407">R475/$B$2</f>
        <v>824127.90697632567</v>
      </c>
      <c r="S476" s="607">
        <f t="shared" si="2407"/>
        <v>736744.18604630243</v>
      </c>
      <c r="T476" s="605">
        <f>S476+R476+Q476</f>
        <v>2087898.5930224189</v>
      </c>
      <c r="U476" s="605">
        <f t="shared" ref="U476" si="2408">T476+P476</f>
        <v>3606686.3837080467</v>
      </c>
      <c r="V476" s="665">
        <f t="shared" ref="V476" si="2409">U476+L476</f>
        <v>19810859.058244325</v>
      </c>
      <c r="W476" s="677">
        <f t="shared" si="2366"/>
        <v>2927527.6392325582</v>
      </c>
      <c r="X476" s="677">
        <f t="shared" si="2384"/>
        <v>5574094.7939534886</v>
      </c>
      <c r="Y476" s="677">
        <f t="shared" si="2367"/>
        <v>8060984.6978604663</v>
      </c>
      <c r="Z476" s="677">
        <f t="shared" si="2385"/>
        <v>10677918.262175143</v>
      </c>
      <c r="AA476" s="677">
        <f t="shared" si="2368"/>
        <v>13560247.534265131</v>
      </c>
      <c r="AB476" s="677">
        <f t="shared" si="2369"/>
        <v>16204172.674536278</v>
      </c>
      <c r="AC476" s="677">
        <f t="shared" si="2386"/>
        <v>16739845.007059325</v>
      </c>
      <c r="AD476" s="677">
        <f t="shared" si="2370"/>
        <v>17201186.925629091</v>
      </c>
      <c r="AE476" s="677">
        <f t="shared" si="2371"/>
        <v>17722960.465221904</v>
      </c>
      <c r="AF476" s="677">
        <f t="shared" si="2372"/>
        <v>18249986.965221696</v>
      </c>
      <c r="AG476" s="677">
        <f t="shared" si="2387"/>
        <v>19074114.872198023</v>
      </c>
      <c r="AH476" s="647">
        <f t="shared" si="2388"/>
        <v>19810859.058244325</v>
      </c>
    </row>
    <row r="477" spans="1:34" ht="34.35" hidden="1" customHeight="1" x14ac:dyDescent="0.3">
      <c r="A477" s="972" t="s">
        <v>146</v>
      </c>
      <c r="B477" s="973"/>
      <c r="C477" s="974"/>
      <c r="D477" s="512">
        <f>D475-D473</f>
        <v>-2790193.2529972866</v>
      </c>
      <c r="E477" s="432">
        <f t="shared" ref="E477:G477" si="2410">E475-E473</f>
        <v>-3280586.8760105763</v>
      </c>
      <c r="F477" s="420">
        <f t="shared" si="2410"/>
        <v>-4918308.2172148135</v>
      </c>
      <c r="G477" s="421">
        <f t="shared" si="2410"/>
        <v>-10989088.346222676</v>
      </c>
      <c r="H477" s="512">
        <f>H475-H473</f>
        <v>-2944671.5532485638</v>
      </c>
      <c r="I477" s="432">
        <f t="shared" ref="I477:L477" si="2411">I475-I473</f>
        <v>-3176051.7862838898</v>
      </c>
      <c r="J477" s="421">
        <f t="shared" si="2411"/>
        <v>-4184848.0854540393</v>
      </c>
      <c r="K477" s="417">
        <f t="shared" si="2411"/>
        <v>-10305571.424986489</v>
      </c>
      <c r="L477" s="423">
        <f t="shared" si="2411"/>
        <v>-21294659.771209165</v>
      </c>
      <c r="M477" s="421">
        <f>M475-M473</f>
        <v>-15228381.713868264</v>
      </c>
      <c r="N477" s="418">
        <f t="shared" ref="N477:P477" si="2412">N475-N473</f>
        <v>-12950438.510021843</v>
      </c>
      <c r="O477" s="422">
        <f t="shared" si="2412"/>
        <v>-12416153.388403343</v>
      </c>
      <c r="P477" s="423">
        <f t="shared" si="2412"/>
        <v>-40594973.612293452</v>
      </c>
      <c r="Q477" s="421">
        <f>Q475-Q473</f>
        <v>-12418437.876280162</v>
      </c>
      <c r="R477" s="418">
        <f t="shared" ref="R477:V477" si="2413">R475-R473</f>
        <v>-16513471.574085649</v>
      </c>
      <c r="S477" s="422">
        <f t="shared" si="2413"/>
        <v>-12782677.444283163</v>
      </c>
      <c r="T477" s="423">
        <f t="shared" si="2413"/>
        <v>-41714586.894648969</v>
      </c>
      <c r="U477" s="423">
        <f t="shared" si="2413"/>
        <v>-82309560.506942421</v>
      </c>
      <c r="V477" s="649">
        <f t="shared" si="2413"/>
        <v>-103604220.27815157</v>
      </c>
      <c r="W477" s="679">
        <f t="shared" ref="W477:AH477" si="2414">W475-W473</f>
        <v>-2790193.2529972866</v>
      </c>
      <c r="X477" s="679">
        <f t="shared" si="2414"/>
        <v>-6070780.129007861</v>
      </c>
      <c r="Y477" s="679">
        <f t="shared" si="2414"/>
        <v>-10989088.346222676</v>
      </c>
      <c r="Z477" s="679">
        <f t="shared" si="2414"/>
        <v>-13933759.899471238</v>
      </c>
      <c r="AA477" s="679">
        <f t="shared" si="2414"/>
        <v>-17109811.685755134</v>
      </c>
      <c r="AB477" s="679">
        <f t="shared" si="2414"/>
        <v>-21294659.771209165</v>
      </c>
      <c r="AC477" s="679">
        <f t="shared" si="2414"/>
        <v>-36523041.485077441</v>
      </c>
      <c r="AD477" s="679">
        <f t="shared" si="2414"/>
        <v>-49473479.995099276</v>
      </c>
      <c r="AE477" s="679">
        <f t="shared" si="2414"/>
        <v>-61889633.383502617</v>
      </c>
      <c r="AF477" s="679">
        <f t="shared" si="2414"/>
        <v>-74308071.259782776</v>
      </c>
      <c r="AG477" s="679">
        <f t="shared" si="2414"/>
        <v>-90821542.833868444</v>
      </c>
      <c r="AH477" s="649">
        <f t="shared" si="2414"/>
        <v>-103604220.2781516</v>
      </c>
    </row>
    <row r="478" spans="1:34" ht="34.35" hidden="1" customHeight="1" x14ac:dyDescent="0.3">
      <c r="A478" s="972" t="s">
        <v>147</v>
      </c>
      <c r="B478" s="973"/>
      <c r="C478" s="974"/>
      <c r="D478" s="350">
        <f>D475/D473-1</f>
        <v>-0.18143394906142374</v>
      </c>
      <c r="E478" s="351">
        <f t="shared" ref="E478:F478" si="2415">E475/E473-1</f>
        <v>-0.22376549290421233</v>
      </c>
      <c r="F478" s="352">
        <f t="shared" si="2415"/>
        <v>-0.31503514964397661</v>
      </c>
      <c r="G478" s="353">
        <f>G475/G473-1</f>
        <v>-0.24071785291441394</v>
      </c>
      <c r="H478" s="354">
        <f>H475/H473-1</f>
        <v>-0.20740795787216504</v>
      </c>
      <c r="I478" s="351">
        <f t="shared" ref="I478:J478" si="2416">I475/I473-1</f>
        <v>-0.20398445635557261</v>
      </c>
      <c r="J478" s="355">
        <f t="shared" si="2416"/>
        <v>-0.26905759010441632</v>
      </c>
      <c r="K478" s="356">
        <f>K475/K473-1</f>
        <v>-0.22738924160104168</v>
      </c>
      <c r="L478" s="356">
        <f t="shared" ref="L478" si="2417">L475/L473-1</f>
        <v>-0.23407772493532386</v>
      </c>
      <c r="M478" s="354">
        <f>M475/M473-1</f>
        <v>-0.86861619395137679</v>
      </c>
      <c r="N478" s="351">
        <f t="shared" ref="N478:O478" si="2418">N475/N473-1</f>
        <v>-0.8671660292321357</v>
      </c>
      <c r="O478" s="355">
        <f t="shared" si="2418"/>
        <v>-0.846953618666622</v>
      </c>
      <c r="P478" s="356">
        <f>P475/P473-1</f>
        <v>-0.86141788809747788</v>
      </c>
      <c r="Q478" s="354">
        <f>Q475/Q473-1</f>
        <v>-0.84567465563306421</v>
      </c>
      <c r="R478" s="351">
        <f t="shared" ref="R478:S478" si="2419">R475/R473-1</f>
        <v>-0.82331800110454401</v>
      </c>
      <c r="S478" s="355">
        <f t="shared" si="2419"/>
        <v>-0.80138774600230456</v>
      </c>
      <c r="T478" s="356">
        <f>T475/T473-1</f>
        <v>-0.82289382166798697</v>
      </c>
      <c r="U478" s="356">
        <f t="shared" ref="U478:V478" si="2420">U475/U473-1</f>
        <v>-0.84145349536618452</v>
      </c>
      <c r="V478" s="650">
        <f t="shared" si="2420"/>
        <v>-0.54877757598387289</v>
      </c>
      <c r="W478" s="680">
        <f t="shared" ref="W478:AH478" si="2421">W475/W473-1</f>
        <v>-0.18143394906142374</v>
      </c>
      <c r="X478" s="680">
        <f t="shared" si="2421"/>
        <v>-0.20209400341126893</v>
      </c>
      <c r="Y478" s="680">
        <f t="shared" si="2421"/>
        <v>-0.24071785291441394</v>
      </c>
      <c r="Z478" s="680">
        <f t="shared" si="2421"/>
        <v>-0.23281599526760333</v>
      </c>
      <c r="AA478" s="680">
        <f t="shared" si="2421"/>
        <v>-0.22686378496152404</v>
      </c>
      <c r="AB478" s="680">
        <f t="shared" si="2421"/>
        <v>-0.23407772493532386</v>
      </c>
      <c r="AC478" s="680">
        <f t="shared" si="2421"/>
        <v>-0.33660432106892269</v>
      </c>
      <c r="AD478" s="680">
        <f t="shared" si="2421"/>
        <v>-0.40079429366393249</v>
      </c>
      <c r="AE478" s="680">
        <f t="shared" si="2421"/>
        <v>-0.44815616830613703</v>
      </c>
      <c r="AF478" s="680">
        <f t="shared" si="2421"/>
        <v>-0.48636342958365919</v>
      </c>
      <c r="AG478" s="680">
        <f t="shared" si="2421"/>
        <v>-0.52546527662537756</v>
      </c>
      <c r="AH478" s="650">
        <f t="shared" si="2421"/>
        <v>-0.54877757598387311</v>
      </c>
    </row>
    <row r="479" spans="1:34" ht="34.35" hidden="1" customHeight="1" thickBot="1" x14ac:dyDescent="0.35">
      <c r="A479" s="966" t="s">
        <v>148</v>
      </c>
      <c r="B479" s="967"/>
      <c r="C479" s="968"/>
      <c r="D479" s="70">
        <f>D475/D471-1</f>
        <v>-0.23365864953129634</v>
      </c>
      <c r="E479" s="80">
        <f t="shared" ref="E479:G479" si="2422">E475/E471-1</f>
        <v>-0.23961114213868251</v>
      </c>
      <c r="F479" s="79">
        <f t="shared" si="2422"/>
        <v>-0.25132977738021567</v>
      </c>
      <c r="G479" s="79">
        <f t="shared" si="2422"/>
        <v>-0.24113499086277135</v>
      </c>
      <c r="H479" s="80">
        <f>H475/H471-1</f>
        <v>-0.16877347681079136</v>
      </c>
      <c r="I479" s="80">
        <f t="shared" ref="I479:L479" si="2423">I475/I471-1</f>
        <v>-0.3089414575873658</v>
      </c>
      <c r="J479" s="82">
        <f t="shared" si="2423"/>
        <v>-0.37956376149586102</v>
      </c>
      <c r="K479" s="69">
        <f t="shared" si="2423"/>
        <v>-0.29682302414523087</v>
      </c>
      <c r="L479" s="69">
        <f t="shared" si="2423"/>
        <v>-0.27018058395489408</v>
      </c>
      <c r="M479" s="80">
        <f>M475/M471-1</f>
        <v>-0.8940775354714352</v>
      </c>
      <c r="N479" s="80">
        <f t="shared" ref="N479:P479" si="2424">N475/N471-1</f>
        <v>-0.85854620376345692</v>
      </c>
      <c r="O479" s="82">
        <f t="shared" si="2424"/>
        <v>-0.85476816214297191</v>
      </c>
      <c r="P479" s="69">
        <f t="shared" si="2424"/>
        <v>-0.87249225480678427</v>
      </c>
      <c r="Q479" s="80">
        <f>Q475/Q471-1</f>
        <v>-0.86965412818779531</v>
      </c>
      <c r="R479" s="80">
        <f t="shared" ref="R479:V479" si="2425">R475/R471-1</f>
        <v>-0.8258125211348617</v>
      </c>
      <c r="S479" s="82">
        <f t="shared" si="2425"/>
        <v>-0.83763809092574504</v>
      </c>
      <c r="T479" s="69">
        <f t="shared" si="2425"/>
        <v>-0.84315934897572975</v>
      </c>
      <c r="U479" s="69">
        <f t="shared" si="2425"/>
        <v>-0.85701124211896174</v>
      </c>
      <c r="V479" s="651">
        <f t="shared" si="2425"/>
        <v>-0.58228340844130677</v>
      </c>
      <c r="W479" s="69">
        <f t="shared" ref="W479:AH479" si="2426">W475/W471-1</f>
        <v>-0.23365864953129634</v>
      </c>
      <c r="X479" s="69">
        <f t="shared" si="2426"/>
        <v>-0.23649645581436729</v>
      </c>
      <c r="Y479" s="69">
        <f t="shared" si="2426"/>
        <v>-0.24113499086277135</v>
      </c>
      <c r="Z479" s="69">
        <f t="shared" si="2426"/>
        <v>-0.22459158720306682</v>
      </c>
      <c r="AA479" s="69">
        <f t="shared" si="2426"/>
        <v>-0.24420044013886288</v>
      </c>
      <c r="AB479" s="69">
        <f t="shared" si="2426"/>
        <v>-0.27018058395489419</v>
      </c>
      <c r="AC479" s="69">
        <f t="shared" si="2426"/>
        <v>-0.38592364070886875</v>
      </c>
      <c r="AD479" s="69">
        <f t="shared" si="2426"/>
        <v>-0.43642638715265347</v>
      </c>
      <c r="AE479" s="69">
        <f t="shared" si="2426"/>
        <v>-0.48048335934459463</v>
      </c>
      <c r="AF479" s="69">
        <f t="shared" si="2426"/>
        <v>-0.52172102869478798</v>
      </c>
      <c r="AG479" s="69">
        <f t="shared" si="2426"/>
        <v>-0.55526675209705534</v>
      </c>
      <c r="AH479" s="651">
        <f t="shared" si="2426"/>
        <v>-0.58228340844130677</v>
      </c>
    </row>
    <row r="480" spans="1:34" ht="34.35" hidden="1" customHeight="1" thickBot="1" x14ac:dyDescent="0.35">
      <c r="A480" s="981" t="str">
        <f>A479</f>
        <v>TOTAL DACH 2025 VS 2024 (%)</v>
      </c>
      <c r="B480" s="982">
        <f>B479</f>
        <v>0</v>
      </c>
      <c r="C480" s="982"/>
      <c r="D480" s="982"/>
      <c r="E480" s="982"/>
      <c r="F480" s="982"/>
      <c r="G480" s="982"/>
      <c r="H480" s="982"/>
      <c r="I480" s="982"/>
      <c r="J480" s="982"/>
      <c r="K480" s="982"/>
      <c r="L480" s="982"/>
      <c r="M480" s="982"/>
      <c r="N480" s="982"/>
      <c r="O480" s="982"/>
      <c r="P480" s="982"/>
      <c r="Q480" s="982"/>
      <c r="R480" s="982"/>
      <c r="S480" s="982"/>
      <c r="T480" s="982"/>
      <c r="U480" s="982"/>
      <c r="V480" s="983"/>
      <c r="W480" s="674"/>
      <c r="X480" s="674"/>
      <c r="Y480" s="674"/>
      <c r="Z480" s="674"/>
      <c r="AA480" s="674"/>
      <c r="AB480" s="674"/>
      <c r="AC480" s="674"/>
      <c r="AD480" s="674"/>
      <c r="AE480" s="674"/>
      <c r="AF480" s="674"/>
      <c r="AG480" s="674"/>
      <c r="AH480" s="1039"/>
    </row>
    <row r="481" spans="1:34" ht="40.200000000000003" hidden="1" customHeight="1" x14ac:dyDescent="0.3">
      <c r="A481" s="978" t="s">
        <v>149</v>
      </c>
      <c r="B481" s="979"/>
      <c r="C481" s="980"/>
      <c r="D481" s="529">
        <f>D95+D104+D249+D258+D267+D276+D285+D294</f>
        <v>920358.30560000008</v>
      </c>
      <c r="E481" s="530">
        <f>E95+E104+E249+E258+E267+E276+E285+E294</f>
        <v>850125.83389999997</v>
      </c>
      <c r="F481" s="531">
        <f>F95+F104+F249+F258+F267+F276+F285+F294</f>
        <v>1045060.4579</v>
      </c>
      <c r="G481" s="532">
        <f>F481+E481+D481</f>
        <v>2815544.5974000003</v>
      </c>
      <c r="H481" s="533">
        <f>H95+H104+H249+H258+H267+H276+H285+H294</f>
        <v>695316.27690000006</v>
      </c>
      <c r="I481" s="530">
        <f>I95+I104+I249+I258+I267+I276+I285+I294</f>
        <v>1250524.8922999999</v>
      </c>
      <c r="J481" s="534">
        <f>J95+J104+J249+J258+J267+J276+J285+J294</f>
        <v>1347303.4432999999</v>
      </c>
      <c r="K481" s="463">
        <f>J481+I481+H481</f>
        <v>3293144.6124999998</v>
      </c>
      <c r="L481" s="463">
        <f>K481+G481</f>
        <v>6108689.2099000001</v>
      </c>
      <c r="M481" s="533">
        <f>M95+M104+M249+M258+M267+M276+M285+M294</f>
        <v>1017183.8248999999</v>
      </c>
      <c r="N481" s="530">
        <f>N95+N104+N249+N258+N267+N276+N285+N294</f>
        <v>1803558.7217999999</v>
      </c>
      <c r="O481" s="534">
        <f>O95+O104+O249+O258+O267+O276+O285+O294</f>
        <v>1160600.8083000001</v>
      </c>
      <c r="P481" s="463">
        <f>O481+N481+M481</f>
        <v>3981343.355</v>
      </c>
      <c r="Q481" s="533">
        <f>Q95+Q104+Q249+Q258+Q267+Q276+Q285+Q294</f>
        <v>872317.14840000006</v>
      </c>
      <c r="R481" s="530">
        <f>R95+R104+R249+R258+R267+R276+R285+R294</f>
        <v>1193645.9955</v>
      </c>
      <c r="S481" s="534">
        <f>S95+S104+S249+S258+S267+S276+S285+S294</f>
        <v>1314920.7589000002</v>
      </c>
      <c r="T481" s="463">
        <f>S481+R481+Q481</f>
        <v>3380883.9028000003</v>
      </c>
      <c r="U481" s="463">
        <f>T481+P481</f>
        <v>7362227.2577999998</v>
      </c>
      <c r="V481" s="654">
        <f>U481+L481</f>
        <v>13470916.467700001</v>
      </c>
      <c r="W481" s="403">
        <f t="shared" ref="W481:W486" si="2427">D481</f>
        <v>920358.30560000008</v>
      </c>
      <c r="X481" s="403">
        <f>D481+E481</f>
        <v>1770484.1395</v>
      </c>
      <c r="Y481" s="403">
        <f t="shared" ref="Y481:Y486" si="2428">D481+E481+F481</f>
        <v>2815544.5974000003</v>
      </c>
      <c r="Z481" s="403">
        <f>D481+E481+F481+H481</f>
        <v>3510860.8743000003</v>
      </c>
      <c r="AA481" s="403">
        <f t="shared" ref="AA481:AA486" si="2429">D481+E481+F481+H481+I481</f>
        <v>4761385.7665999997</v>
      </c>
      <c r="AB481" s="403">
        <f t="shared" ref="AB481:AB486" si="2430">D481+E481+F481+H481+I481+J481</f>
        <v>6108689.2098999992</v>
      </c>
      <c r="AC481" s="403">
        <f>D481+E481+F481+H481+I481+J481+M481</f>
        <v>7125873.0347999986</v>
      </c>
      <c r="AD481" s="403">
        <f t="shared" ref="AD481:AD486" si="2431">D481+E481+F481+H481+I481+J481+M481+N481</f>
        <v>8929431.7565999981</v>
      </c>
      <c r="AE481" s="403">
        <f t="shared" ref="AE481:AE486" si="2432">D481+E481+F481+H481+I481+J481+M481+N481+O481</f>
        <v>10090032.564899998</v>
      </c>
      <c r="AF481" s="403">
        <f t="shared" ref="AF481:AF486" si="2433">D481+E481+F481+H481+I481+J481+M481+N481+O481+Q481</f>
        <v>10962349.713299997</v>
      </c>
      <c r="AG481" s="403">
        <f>D481+E481+F481+H481+I481+J481+M481+N481+O481+Q481+R481</f>
        <v>12155995.708799997</v>
      </c>
      <c r="AH481" s="1031">
        <f>D481+E481+F481+H481+I481+J481+M481+N481+O481+Q481+R481+S481</f>
        <v>13470916.467699997</v>
      </c>
    </row>
    <row r="482" spans="1:34" ht="34.35" hidden="1" customHeight="1" x14ac:dyDescent="0.3">
      <c r="A482" s="969" t="s">
        <v>150</v>
      </c>
      <c r="B482" s="970"/>
      <c r="C482" s="971"/>
      <c r="D482" s="470">
        <f>D481/$B$2</f>
        <v>214036.81525581397</v>
      </c>
      <c r="E482" s="474">
        <f t="shared" ref="E482:F482" si="2434">E481/$B$2</f>
        <v>197703.68230232559</v>
      </c>
      <c r="F482" s="473">
        <f t="shared" si="2434"/>
        <v>243037.3157906977</v>
      </c>
      <c r="G482" s="473">
        <f t="shared" ref="G482" si="2435">F482+E482+D482</f>
        <v>654777.81334883731</v>
      </c>
      <c r="H482" s="474">
        <f>H481/$B$2</f>
        <v>161701.45974418605</v>
      </c>
      <c r="I482" s="474">
        <f t="shared" ref="I482:J482" si="2436">I481/$B$2</f>
        <v>290819.74239534885</v>
      </c>
      <c r="J482" s="474">
        <f t="shared" si="2436"/>
        <v>313326.38216279069</v>
      </c>
      <c r="K482" s="476">
        <f t="shared" ref="K482" si="2437">J482+I482+H482</f>
        <v>765847.58430232562</v>
      </c>
      <c r="L482" s="476">
        <f t="shared" ref="L482" si="2438">K482+G482</f>
        <v>1420625.3976511629</v>
      </c>
      <c r="M482" s="474">
        <f>M481/$B$2</f>
        <v>236554.37788372091</v>
      </c>
      <c r="N482" s="471">
        <f t="shared" ref="N482:O482" si="2439">N481/$B$2</f>
        <v>419432.26088372094</v>
      </c>
      <c r="O482" s="475">
        <f t="shared" si="2439"/>
        <v>269907.16472093028</v>
      </c>
      <c r="P482" s="476">
        <f t="shared" ref="P482" si="2440">O482+N482+M482</f>
        <v>925893.80348837213</v>
      </c>
      <c r="Q482" s="474">
        <f>Q481/$B$2</f>
        <v>202864.4531162791</v>
      </c>
      <c r="R482" s="471">
        <f t="shared" ref="R482:S482" si="2441">R481/$B$2</f>
        <v>277592.09197674418</v>
      </c>
      <c r="S482" s="475">
        <f t="shared" si="2441"/>
        <v>305795.52532558149</v>
      </c>
      <c r="T482" s="476">
        <f t="shared" ref="T482" si="2442">S482+R482+Q482</f>
        <v>786252.07041860477</v>
      </c>
      <c r="U482" s="476">
        <f t="shared" ref="U482" si="2443">T482+P482</f>
        <v>1712145.873906977</v>
      </c>
      <c r="V482" s="662">
        <f t="shared" ref="V482" si="2444">U482+L482</f>
        <v>3132771.2715581399</v>
      </c>
      <c r="W482" s="675">
        <f t="shared" si="2427"/>
        <v>214036.81525581397</v>
      </c>
      <c r="X482" s="675">
        <f t="shared" ref="X482:X486" si="2445">D482+E482</f>
        <v>411740.49755813956</v>
      </c>
      <c r="Y482" s="675">
        <f t="shared" si="2428"/>
        <v>654777.8133488372</v>
      </c>
      <c r="Z482" s="675">
        <f t="shared" ref="Z482:Z486" si="2446">D482+E482+F482+H482</f>
        <v>816479.27309302322</v>
      </c>
      <c r="AA482" s="675">
        <f t="shared" si="2429"/>
        <v>1107299.0154883722</v>
      </c>
      <c r="AB482" s="675">
        <f t="shared" si="2430"/>
        <v>1420625.3976511629</v>
      </c>
      <c r="AC482" s="675">
        <f t="shared" ref="AC482:AC486" si="2447">D482+E482+F482+H482+I482+J482+M482</f>
        <v>1657179.7755348838</v>
      </c>
      <c r="AD482" s="675">
        <f t="shared" si="2431"/>
        <v>2076612.0364186047</v>
      </c>
      <c r="AE482" s="675">
        <f t="shared" si="2432"/>
        <v>2346519.2011395348</v>
      </c>
      <c r="AF482" s="675">
        <f t="shared" si="2433"/>
        <v>2549383.6542558139</v>
      </c>
      <c r="AG482" s="675">
        <f t="shared" ref="AG482:AG486" si="2448">D482+E482+F482+H482+I482+J482+M482+N482+O482+Q482+R482</f>
        <v>2826975.746232558</v>
      </c>
      <c r="AH482" s="645">
        <f t="shared" ref="AH482:AH486" si="2449">D482+E482+F482+H482+I482+J482+M482+N482+O482+Q482+R482+S482</f>
        <v>3132771.2715581395</v>
      </c>
    </row>
    <row r="483" spans="1:34" ht="34.35" hidden="1" customHeight="1" x14ac:dyDescent="0.3">
      <c r="A483" s="972" t="s">
        <v>151</v>
      </c>
      <c r="B483" s="973"/>
      <c r="C483" s="974"/>
      <c r="D483" s="506">
        <f>D97+D106+D251+D260+D269+D278+D287+D296</f>
        <v>1167408.2701480079</v>
      </c>
      <c r="E483" s="507">
        <f>E97+E106+E251+E260+E269+E278+E287+E296</f>
        <v>1090030.1572983428</v>
      </c>
      <c r="F483" s="508">
        <f>F97+F106+F251+F260+F269+F278+F287+F296</f>
        <v>1308373.6025961852</v>
      </c>
      <c r="G483" s="509">
        <f>F483+E483+D483</f>
        <v>3565812.0300425356</v>
      </c>
      <c r="H483" s="510">
        <f>H97+H106+H251+H260+H269+H278+H287+H296</f>
        <v>938995.29696402012</v>
      </c>
      <c r="I483" s="507">
        <f>I97+I106+I251+I260+I269+I278+I287+I296</f>
        <v>1591459.2790832261</v>
      </c>
      <c r="J483" s="511">
        <f>J97+J106+J251+J260+J269+J278+J287+J296</f>
        <v>1681950.0845305475</v>
      </c>
      <c r="K483" s="438">
        <f>J483+I483+H483</f>
        <v>4212404.6605777936</v>
      </c>
      <c r="L483" s="438">
        <f>K483+G483</f>
        <v>7778216.6906203292</v>
      </c>
      <c r="M483" s="510">
        <f>M97+M106+M251+M260+M269+M278+M287+M296</f>
        <v>1311085.3266636501</v>
      </c>
      <c r="N483" s="507">
        <f>N97+N106+N251+N260+N269+N278+N287+N296</f>
        <v>1601763.6131349513</v>
      </c>
      <c r="O483" s="511">
        <f>O97+O106+O251+O260+O269+O278+O287+O296</f>
        <v>1277937.0784481131</v>
      </c>
      <c r="P483" s="438">
        <f>O483+N483+M483</f>
        <v>4190786.0182467145</v>
      </c>
      <c r="Q483" s="510">
        <f>Q97+Q106+Q251+Q260+Q269+Q278+Q287+Q296</f>
        <v>1165009.8923926414</v>
      </c>
      <c r="R483" s="507">
        <f>R97+R106+R251+R260+R269+R278+R287+R296</f>
        <v>1717868.292968309</v>
      </c>
      <c r="S483" s="511">
        <f>S97+S106+S251+S260+S269+S278+S287+S296</f>
        <v>1596434.4430025774</v>
      </c>
      <c r="T483" s="438">
        <f>S483+R483+Q483</f>
        <v>4479312.6283635274</v>
      </c>
      <c r="U483" s="438">
        <f>T483+P483</f>
        <v>8670098.6466102414</v>
      </c>
      <c r="V483" s="652">
        <f>U483+L483</f>
        <v>16448315.337230571</v>
      </c>
      <c r="W483" s="676">
        <f t="shared" si="2427"/>
        <v>1167408.2701480079</v>
      </c>
      <c r="X483" s="676">
        <f t="shared" si="2445"/>
        <v>2257438.4274463505</v>
      </c>
      <c r="Y483" s="676">
        <f t="shared" si="2428"/>
        <v>3565812.0300425356</v>
      </c>
      <c r="Z483" s="676">
        <f t="shared" si="2446"/>
        <v>4504807.3270065561</v>
      </c>
      <c r="AA483" s="676">
        <f t="shared" si="2429"/>
        <v>6096266.606089782</v>
      </c>
      <c r="AB483" s="676">
        <f t="shared" si="2430"/>
        <v>7778216.6906203292</v>
      </c>
      <c r="AC483" s="676">
        <f t="shared" si="2447"/>
        <v>9089302.0172839798</v>
      </c>
      <c r="AD483" s="676">
        <f t="shared" si="2431"/>
        <v>10691065.63041893</v>
      </c>
      <c r="AE483" s="676">
        <f t="shared" si="2432"/>
        <v>11969002.708867043</v>
      </c>
      <c r="AF483" s="676">
        <f t="shared" si="2433"/>
        <v>13134012.601259684</v>
      </c>
      <c r="AG483" s="676">
        <f t="shared" si="2448"/>
        <v>14851880.894227993</v>
      </c>
      <c r="AH483" s="646">
        <f t="shared" si="2449"/>
        <v>16448315.337230571</v>
      </c>
    </row>
    <row r="484" spans="1:34" ht="34.35" hidden="1" customHeight="1" x14ac:dyDescent="0.3">
      <c r="A484" s="969" t="s">
        <v>152</v>
      </c>
      <c r="B484" s="970"/>
      <c r="C484" s="971"/>
      <c r="D484" s="470">
        <f>D483/$B$2</f>
        <v>271490.29538325767</v>
      </c>
      <c r="E484" s="471">
        <f t="shared" ref="E484:F484" si="2450">E483/$B$2</f>
        <v>253495.38541821926</v>
      </c>
      <c r="F484" s="472">
        <f t="shared" si="2450"/>
        <v>304272.93083632214</v>
      </c>
      <c r="G484" s="473">
        <f t="shared" ref="G484" si="2451">F484+E484+D484</f>
        <v>829258.61163779907</v>
      </c>
      <c r="H484" s="474">
        <f>H483/$B$2</f>
        <v>218370.99929395819</v>
      </c>
      <c r="I484" s="471">
        <f t="shared" ref="I484:J484" si="2452">I483/$B$2</f>
        <v>370106.80908912234</v>
      </c>
      <c r="J484" s="475">
        <f t="shared" si="2452"/>
        <v>391151.18244896457</v>
      </c>
      <c r="K484" s="476">
        <f t="shared" ref="K484" si="2453">J484+I484+H484</f>
        <v>979628.99083204509</v>
      </c>
      <c r="L484" s="476">
        <f t="shared" ref="L484" si="2454">K484+G484</f>
        <v>1808887.6024698443</v>
      </c>
      <c r="M484" s="474">
        <f>M483/$B$2</f>
        <v>304903.56434038375</v>
      </c>
      <c r="N484" s="471">
        <f t="shared" ref="N484:O484" si="2455">N483/$B$2</f>
        <v>372503.16584533756</v>
      </c>
      <c r="O484" s="475">
        <f t="shared" si="2455"/>
        <v>297194.66940653796</v>
      </c>
      <c r="P484" s="476">
        <f t="shared" ref="P484" si="2456">O484+N484+M484</f>
        <v>974601.3995922592</v>
      </c>
      <c r="Q484" s="474">
        <f>Q483/$B$2</f>
        <v>270932.53311456781</v>
      </c>
      <c r="R484" s="471">
        <f t="shared" ref="R484:S484" si="2457">R483/$B$2</f>
        <v>399504.25417867652</v>
      </c>
      <c r="S484" s="475">
        <f t="shared" si="2457"/>
        <v>371263.8239540878</v>
      </c>
      <c r="T484" s="476">
        <f t="shared" ref="T484" si="2458">S484+R484+Q484</f>
        <v>1041700.6112473321</v>
      </c>
      <c r="U484" s="476">
        <f t="shared" ref="U484" si="2459">T484+P484</f>
        <v>2016302.0108395913</v>
      </c>
      <c r="V484" s="662">
        <f t="shared" ref="V484" si="2460">U484+L484</f>
        <v>3825189.6133094355</v>
      </c>
      <c r="W484" s="677">
        <f t="shared" si="2427"/>
        <v>271490.29538325767</v>
      </c>
      <c r="X484" s="677">
        <f t="shared" si="2445"/>
        <v>524985.68080147693</v>
      </c>
      <c r="Y484" s="677">
        <f t="shared" si="2428"/>
        <v>829258.61163779907</v>
      </c>
      <c r="Z484" s="677">
        <f t="shared" si="2446"/>
        <v>1047629.6109317573</v>
      </c>
      <c r="AA484" s="677">
        <f t="shared" si="2429"/>
        <v>1417736.4200208797</v>
      </c>
      <c r="AB484" s="677">
        <f t="shared" si="2430"/>
        <v>1808887.6024698443</v>
      </c>
      <c r="AC484" s="677">
        <f t="shared" si="2447"/>
        <v>2113791.166810228</v>
      </c>
      <c r="AD484" s="677">
        <f t="shared" si="2431"/>
        <v>2486294.3326555658</v>
      </c>
      <c r="AE484" s="677">
        <f t="shared" si="2432"/>
        <v>2783489.0020621037</v>
      </c>
      <c r="AF484" s="677">
        <f t="shared" si="2433"/>
        <v>3054421.5351766716</v>
      </c>
      <c r="AG484" s="677">
        <f t="shared" si="2448"/>
        <v>3453925.7893553479</v>
      </c>
      <c r="AH484" s="647">
        <f t="shared" si="2449"/>
        <v>3825189.6133094355</v>
      </c>
    </row>
    <row r="485" spans="1:34" ht="34.35" hidden="1" customHeight="1" x14ac:dyDescent="0.3">
      <c r="A485" s="975" t="s">
        <v>153</v>
      </c>
      <c r="B485" s="976"/>
      <c r="C485" s="977"/>
      <c r="D485" s="500">
        <f>D99+D108+D253+D262+D271+D280+D289+D298</f>
        <v>1158243.3178000001</v>
      </c>
      <c r="E485" s="501">
        <f>E99+E108+E253+E262+E271+E280+E289+E298</f>
        <v>862670.61010000005</v>
      </c>
      <c r="F485" s="502">
        <f>F99+F108+F253+F262+F271+F280+F289+F298</f>
        <v>1240902.8644000001</v>
      </c>
      <c r="G485" s="502">
        <f>F485+E485+D485</f>
        <v>3261816.7922999999</v>
      </c>
      <c r="H485" s="501">
        <f>H99+H108+H253+H262+H271+H280+H289+H298</f>
        <v>873487.76611960004</v>
      </c>
      <c r="I485" s="501">
        <f>I99+I108+I253+I262+I271+I280+I289+I298</f>
        <v>1248811.791095</v>
      </c>
      <c r="J485" s="501">
        <f>J99+J108+J253+J262+J271+J280+J289+J298</f>
        <v>1275277.1477339501</v>
      </c>
      <c r="K485" s="503">
        <f>J485+I485+H485</f>
        <v>3397576.7049485501</v>
      </c>
      <c r="L485" s="503">
        <f>K485+G485</f>
        <v>6659393.4972485499</v>
      </c>
      <c r="M485" s="501">
        <f>M99+M108+M253+M262+M271+M280+M289+M298</f>
        <v>728128.52292394999</v>
      </c>
      <c r="N485" s="504">
        <f>N99+N108+N253+N262+N271+N280+N289+N298</f>
        <v>210107.74060395002</v>
      </c>
      <c r="O485" s="505">
        <f>O99+O108+O253+O262+O271+O280+O289+O298</f>
        <v>199643.13389895001</v>
      </c>
      <c r="P485" s="503">
        <f>O485+N485+M485</f>
        <v>1137879.3974268502</v>
      </c>
      <c r="Q485" s="501">
        <f>Q99+Q108+Q253+Q262+Q271+Q280+Q289+Q298</f>
        <v>188879.58201000001</v>
      </c>
      <c r="R485" s="504">
        <f>R99+R108+R253+R262+R271+R280+R289+R298</f>
        <v>262398.69925395004</v>
      </c>
      <c r="S485" s="505">
        <f>S99+S108+S253+S262+S271+S280+S289+S298</f>
        <v>289807.74595394998</v>
      </c>
      <c r="T485" s="503">
        <f>S485+R485+Q485</f>
        <v>741086.02721790003</v>
      </c>
      <c r="U485" s="503">
        <f>T485+P485</f>
        <v>1878965.4246447501</v>
      </c>
      <c r="V485" s="663">
        <f>U485+L485</f>
        <v>8538358.9218933005</v>
      </c>
      <c r="W485" s="678">
        <f t="shared" si="2427"/>
        <v>1158243.3178000001</v>
      </c>
      <c r="X485" s="678">
        <f t="shared" si="2445"/>
        <v>2020913.9279</v>
      </c>
      <c r="Y485" s="678">
        <f t="shared" si="2428"/>
        <v>3261816.7922999999</v>
      </c>
      <c r="Z485" s="678">
        <f t="shared" si="2446"/>
        <v>4135304.5584196001</v>
      </c>
      <c r="AA485" s="678">
        <f t="shared" si="2429"/>
        <v>5384116.3495145999</v>
      </c>
      <c r="AB485" s="678">
        <f t="shared" si="2430"/>
        <v>6659393.4972485499</v>
      </c>
      <c r="AC485" s="678">
        <f t="shared" si="2447"/>
        <v>7387522.0201725001</v>
      </c>
      <c r="AD485" s="678">
        <f t="shared" si="2431"/>
        <v>7597629.7607764499</v>
      </c>
      <c r="AE485" s="678">
        <f t="shared" si="2432"/>
        <v>7797272.8946754001</v>
      </c>
      <c r="AF485" s="678">
        <f t="shared" si="2433"/>
        <v>7986152.4766854001</v>
      </c>
      <c r="AG485" s="678">
        <f t="shared" si="2448"/>
        <v>8248551.1759393504</v>
      </c>
      <c r="AH485" s="648">
        <f t="shared" si="2449"/>
        <v>8538358.9218933005</v>
      </c>
    </row>
    <row r="486" spans="1:34" ht="34.35" hidden="1" customHeight="1" x14ac:dyDescent="0.3">
      <c r="A486" s="969" t="s">
        <v>154</v>
      </c>
      <c r="B486" s="970"/>
      <c r="C486" s="971"/>
      <c r="D486" s="602">
        <f>D485/$B$2</f>
        <v>269358.91111627908</v>
      </c>
      <c r="E486" s="606">
        <f t="shared" ref="E486:F486" si="2461">E485/$B$2</f>
        <v>200621.0721162791</v>
      </c>
      <c r="F486" s="615">
        <f t="shared" si="2461"/>
        <v>288582.0614883721</v>
      </c>
      <c r="G486" s="604">
        <f t="shared" ref="G486" si="2462">F486+E486+D486</f>
        <v>758562.04472093028</v>
      </c>
      <c r="H486" s="603">
        <f>H485/$B$2</f>
        <v>203136.68979525584</v>
      </c>
      <c r="I486" s="606">
        <f t="shared" ref="I486:J486" si="2463">I485/$B$2</f>
        <v>290421.34676627908</v>
      </c>
      <c r="J486" s="607">
        <f t="shared" si="2463"/>
        <v>296576.08086836047</v>
      </c>
      <c r="K486" s="605">
        <f t="shared" ref="K486" si="2464">J486+I486+H486</f>
        <v>790134.11742989533</v>
      </c>
      <c r="L486" s="605">
        <f t="shared" ref="L486" si="2465">K486+G486</f>
        <v>1548696.1621508256</v>
      </c>
      <c r="M486" s="603">
        <f>M485/$B$2</f>
        <v>169332.21463347675</v>
      </c>
      <c r="N486" s="606">
        <f t="shared" ref="N486:O486" si="2466">N485/$B$2</f>
        <v>48862.265256732564</v>
      </c>
      <c r="O486" s="607">
        <f t="shared" si="2466"/>
        <v>46428.635790453489</v>
      </c>
      <c r="P486" s="605">
        <f t="shared" ref="P486" si="2467">O486+N486+M486</f>
        <v>264623.1156806628</v>
      </c>
      <c r="Q486" s="603">
        <f>Q485/$B$2</f>
        <v>43925.484188372095</v>
      </c>
      <c r="R486" s="606">
        <f t="shared" ref="R486:S486" si="2468">R485/$B$2</f>
        <v>61022.953314872102</v>
      </c>
      <c r="S486" s="607">
        <f t="shared" si="2468"/>
        <v>67397.150221848831</v>
      </c>
      <c r="T486" s="605">
        <f>S486+R486+Q486</f>
        <v>172345.58772509304</v>
      </c>
      <c r="U486" s="605">
        <f t="shared" ref="U486" si="2469">T486+P486</f>
        <v>436968.7034057558</v>
      </c>
      <c r="V486" s="653">
        <f t="shared" ref="V486" si="2470">U486+L486</f>
        <v>1985664.8655565814</v>
      </c>
      <c r="W486" s="677">
        <f t="shared" si="2427"/>
        <v>269358.91111627908</v>
      </c>
      <c r="X486" s="677">
        <f t="shared" si="2445"/>
        <v>469979.98323255818</v>
      </c>
      <c r="Y486" s="677">
        <f t="shared" si="2428"/>
        <v>758562.04472093028</v>
      </c>
      <c r="Z486" s="677">
        <f t="shared" si="2446"/>
        <v>961698.73451618617</v>
      </c>
      <c r="AA486" s="677">
        <f t="shared" si="2429"/>
        <v>1252120.0812824653</v>
      </c>
      <c r="AB486" s="677">
        <f t="shared" si="2430"/>
        <v>1548696.1621508258</v>
      </c>
      <c r="AC486" s="677">
        <f t="shared" si="2447"/>
        <v>1718028.3767843025</v>
      </c>
      <c r="AD486" s="677">
        <f t="shared" si="2431"/>
        <v>1766890.642041035</v>
      </c>
      <c r="AE486" s="677">
        <f t="shared" si="2432"/>
        <v>1813319.2778314885</v>
      </c>
      <c r="AF486" s="677">
        <f t="shared" si="2433"/>
        <v>1857244.7620198606</v>
      </c>
      <c r="AG486" s="677">
        <f t="shared" si="2448"/>
        <v>1918267.7153347326</v>
      </c>
      <c r="AH486" s="647">
        <f t="shared" si="2449"/>
        <v>1985664.8655565814</v>
      </c>
    </row>
    <row r="487" spans="1:34" ht="34.35" hidden="1" customHeight="1" x14ac:dyDescent="0.3">
      <c r="A487" s="972" t="s">
        <v>155</v>
      </c>
      <c r="B487" s="973"/>
      <c r="C487" s="974"/>
      <c r="D487" s="512">
        <f>D485-D483</f>
        <v>-9164.9523480078205</v>
      </c>
      <c r="E487" s="432">
        <f t="shared" ref="E487:G487" si="2471">E485-E483</f>
        <v>-227359.54719834274</v>
      </c>
      <c r="F487" s="420">
        <f t="shared" si="2471"/>
        <v>-67470.738196185092</v>
      </c>
      <c r="G487" s="421">
        <f t="shared" si="2471"/>
        <v>-303995.23774253577</v>
      </c>
      <c r="H487" s="512">
        <f>H485-H483</f>
        <v>-65507.530844420078</v>
      </c>
      <c r="I487" s="432">
        <f t="shared" ref="I487:L487" si="2472">I485-I483</f>
        <v>-342647.48798822612</v>
      </c>
      <c r="J487" s="421">
        <f t="shared" si="2472"/>
        <v>-406672.93679659744</v>
      </c>
      <c r="K487" s="417">
        <f t="shared" si="2472"/>
        <v>-814827.95562924352</v>
      </c>
      <c r="L487" s="423">
        <f t="shared" si="2472"/>
        <v>-1118823.1933717793</v>
      </c>
      <c r="M487" s="421">
        <f>M485-M483</f>
        <v>-582956.80373970012</v>
      </c>
      <c r="N487" s="418">
        <f t="shared" ref="N487:P487" si="2473">N485-N483</f>
        <v>-1391655.8725310012</v>
      </c>
      <c r="O487" s="422">
        <f t="shared" si="2473"/>
        <v>-1078293.9445491631</v>
      </c>
      <c r="P487" s="423">
        <f t="shared" si="2473"/>
        <v>-3052906.6208198643</v>
      </c>
      <c r="Q487" s="421">
        <f>Q485-Q483</f>
        <v>-976130.31038264139</v>
      </c>
      <c r="R487" s="418">
        <f t="shared" ref="R487:V487" si="2474">R485-R483</f>
        <v>-1455469.593714359</v>
      </c>
      <c r="S487" s="422">
        <f t="shared" si="2474"/>
        <v>-1306626.6970486273</v>
      </c>
      <c r="T487" s="423">
        <f t="shared" si="2474"/>
        <v>-3738226.6011456274</v>
      </c>
      <c r="U487" s="423">
        <f t="shared" si="2474"/>
        <v>-6791133.2219654918</v>
      </c>
      <c r="V487" s="649">
        <f t="shared" si="2474"/>
        <v>-7909956.4153372701</v>
      </c>
      <c r="W487" s="679">
        <f t="shared" ref="W487:AH487" si="2475">W485-W483</f>
        <v>-9164.9523480078205</v>
      </c>
      <c r="X487" s="679">
        <f t="shared" si="2475"/>
        <v>-236524.49954635045</v>
      </c>
      <c r="Y487" s="679">
        <f t="shared" si="2475"/>
        <v>-303995.23774253577</v>
      </c>
      <c r="Z487" s="679">
        <f t="shared" si="2475"/>
        <v>-369502.76858695596</v>
      </c>
      <c r="AA487" s="679">
        <f t="shared" si="2475"/>
        <v>-712150.25657518208</v>
      </c>
      <c r="AB487" s="679">
        <f t="shared" si="2475"/>
        <v>-1118823.1933717793</v>
      </c>
      <c r="AC487" s="679">
        <f t="shared" si="2475"/>
        <v>-1701779.9971114798</v>
      </c>
      <c r="AD487" s="679">
        <f t="shared" si="2475"/>
        <v>-3093435.8696424803</v>
      </c>
      <c r="AE487" s="679">
        <f t="shared" si="2475"/>
        <v>-4171729.8141916431</v>
      </c>
      <c r="AF487" s="679">
        <f t="shared" si="2475"/>
        <v>-5147860.1245742841</v>
      </c>
      <c r="AG487" s="679">
        <f t="shared" si="2475"/>
        <v>-6603329.7182886424</v>
      </c>
      <c r="AH487" s="649">
        <f t="shared" si="2475"/>
        <v>-7909956.4153372701</v>
      </c>
    </row>
    <row r="488" spans="1:34" ht="34.35" hidden="1" customHeight="1" x14ac:dyDescent="0.3">
      <c r="A488" s="972" t="s">
        <v>156</v>
      </c>
      <c r="B488" s="973"/>
      <c r="C488" s="974"/>
      <c r="D488" s="350">
        <f>D485/D483-1</f>
        <v>-7.8506830749501821E-3</v>
      </c>
      <c r="E488" s="351">
        <f t="shared" ref="E488:F488" si="2476">E485/E483-1</f>
        <v>-0.20858096968790019</v>
      </c>
      <c r="F488" s="352">
        <f t="shared" si="2476"/>
        <v>-5.156840375127103E-2</v>
      </c>
      <c r="G488" s="353">
        <f>G485/G483-1</f>
        <v>-8.5252737716213667E-2</v>
      </c>
      <c r="H488" s="354">
        <f>H485/H483-1</f>
        <v>-6.9763428055731991E-2</v>
      </c>
      <c r="I488" s="351">
        <f t="shared" ref="I488:J488" si="2477">I485/I483-1</f>
        <v>-0.21530396189942802</v>
      </c>
      <c r="J488" s="355">
        <f t="shared" si="2477"/>
        <v>-0.24178656699559831</v>
      </c>
      <c r="K488" s="356">
        <f>K485/K483-1</f>
        <v>-0.19343534662158446</v>
      </c>
      <c r="L488" s="356">
        <f t="shared" ref="L488" si="2478">L485/L483-1</f>
        <v>-0.14384057912926962</v>
      </c>
      <c r="M488" s="354">
        <f>M485/M483-1</f>
        <v>-0.44463681492276641</v>
      </c>
      <c r="N488" s="351">
        <f t="shared" ref="N488:O488" si="2479">N485/N483-1</f>
        <v>-0.86882724836486336</v>
      </c>
      <c r="O488" s="355">
        <f t="shared" si="2479"/>
        <v>-0.8437770237159169</v>
      </c>
      <c r="P488" s="356">
        <f>P485/P483-1</f>
        <v>-0.72848067344108847</v>
      </c>
      <c r="Q488" s="354">
        <f>Q485/Q483-1</f>
        <v>-0.83787298009797306</v>
      </c>
      <c r="R488" s="351">
        <f t="shared" ref="R488:S488" si="2480">R485/R483-1</f>
        <v>-0.84725330787696729</v>
      </c>
      <c r="S488" s="355">
        <f t="shared" si="2480"/>
        <v>-0.81846561427923159</v>
      </c>
      <c r="T488" s="356">
        <f>T485/T483-1</f>
        <v>-0.83455362715134962</v>
      </c>
      <c r="U488" s="356">
        <f t="shared" ref="U488:V488" si="2481">U485/U483-1</f>
        <v>-0.78328211693653893</v>
      </c>
      <c r="V488" s="650">
        <f t="shared" si="2481"/>
        <v>-0.48089766357002994</v>
      </c>
      <c r="W488" s="680">
        <f t="shared" ref="W488:AH488" si="2482">W485/W483-1</f>
        <v>-7.8506830749501821E-3</v>
      </c>
      <c r="X488" s="680">
        <f t="shared" si="2482"/>
        <v>-0.10477561499380994</v>
      </c>
      <c r="Y488" s="680">
        <f t="shared" si="2482"/>
        <v>-8.5252737716213667E-2</v>
      </c>
      <c r="Z488" s="680">
        <f t="shared" si="2482"/>
        <v>-8.2024100425287294E-2</v>
      </c>
      <c r="AA488" s="680">
        <f t="shared" si="2482"/>
        <v>-0.11681743968739644</v>
      </c>
      <c r="AB488" s="680">
        <f t="shared" si="2482"/>
        <v>-0.14384057912926962</v>
      </c>
      <c r="AC488" s="680">
        <f t="shared" si="2482"/>
        <v>-0.18722889765082285</v>
      </c>
      <c r="AD488" s="680">
        <f t="shared" si="2482"/>
        <v>-0.28934775789242473</v>
      </c>
      <c r="AE488" s="680">
        <f t="shared" si="2482"/>
        <v>-0.34854447907352248</v>
      </c>
      <c r="AF488" s="680">
        <f t="shared" si="2482"/>
        <v>-0.39194877307187537</v>
      </c>
      <c r="AG488" s="680">
        <f t="shared" si="2482"/>
        <v>-0.44461235350028616</v>
      </c>
      <c r="AH488" s="650">
        <f t="shared" si="2482"/>
        <v>-0.48089766357002994</v>
      </c>
    </row>
    <row r="489" spans="1:34" ht="34.35" hidden="1" customHeight="1" thickBot="1" x14ac:dyDescent="0.35">
      <c r="A489" s="966" t="s">
        <v>157</v>
      </c>
      <c r="B489" s="967"/>
      <c r="C489" s="968"/>
      <c r="D489" s="70">
        <f>D485/D481-1</f>
        <v>0.25847000103391027</v>
      </c>
      <c r="E489" s="80">
        <f t="shared" ref="E489:G489" si="2483">E485/E481-1</f>
        <v>1.4756375703171232E-2</v>
      </c>
      <c r="F489" s="79">
        <f t="shared" si="2483"/>
        <v>0.18739815961799589</v>
      </c>
      <c r="G489" s="79">
        <f t="shared" si="2483"/>
        <v>0.15850297498825183</v>
      </c>
      <c r="H489" s="80">
        <f>H485/H481-1</f>
        <v>0.25624524427065087</v>
      </c>
      <c r="I489" s="80">
        <f t="shared" ref="I489:L489" si="2484">I485/I481-1</f>
        <v>-1.3699057216279842E-3</v>
      </c>
      <c r="J489" s="82">
        <f t="shared" si="2484"/>
        <v>-5.3459594365492857E-2</v>
      </c>
      <c r="K489" s="69">
        <f t="shared" si="2484"/>
        <v>3.1711966748180664E-2</v>
      </c>
      <c r="L489" s="69">
        <f t="shared" si="2484"/>
        <v>9.0150974853337562E-2</v>
      </c>
      <c r="M489" s="80">
        <f>M485/M481-1</f>
        <v>-0.2841721377200106</v>
      </c>
      <c r="N489" s="80">
        <f t="shared" ref="N489:P489" si="2485">N485/N481-1</f>
        <v>-0.8835037983158891</v>
      </c>
      <c r="O489" s="82">
        <f t="shared" si="2485"/>
        <v>-0.82798294428953656</v>
      </c>
      <c r="P489" s="69">
        <f t="shared" si="2485"/>
        <v>-0.71419711992490287</v>
      </c>
      <c r="Q489" s="80">
        <f>Q485/Q481-1</f>
        <v>-0.78347372586169828</v>
      </c>
      <c r="R489" s="80">
        <f t="shared" ref="R489:V489" si="2486">R485/R481-1</f>
        <v>-0.780170418831728</v>
      </c>
      <c r="S489" s="82">
        <f t="shared" si="2486"/>
        <v>-0.77960060027009592</v>
      </c>
      <c r="T489" s="69">
        <f t="shared" si="2486"/>
        <v>-0.78080110156869242</v>
      </c>
      <c r="U489" s="69">
        <f t="shared" si="2486"/>
        <v>-0.74478301757745147</v>
      </c>
      <c r="V489" s="651">
        <f t="shared" si="2486"/>
        <v>-0.36616347207213262</v>
      </c>
      <c r="W489" s="69">
        <f t="shared" ref="W489:AH489" si="2487">W485/W481-1</f>
        <v>0.25847000103391027</v>
      </c>
      <c r="X489" s="69">
        <f t="shared" si="2487"/>
        <v>0.14144706682925912</v>
      </c>
      <c r="Y489" s="69">
        <f t="shared" si="2487"/>
        <v>0.15850297498825183</v>
      </c>
      <c r="Z489" s="69">
        <f t="shared" si="2487"/>
        <v>0.17786056083583834</v>
      </c>
      <c r="AA489" s="69">
        <f t="shared" si="2487"/>
        <v>0.13078767683200732</v>
      </c>
      <c r="AB489" s="69">
        <f t="shared" si="2487"/>
        <v>9.0150974853337784E-2</v>
      </c>
      <c r="AC489" s="69">
        <f t="shared" si="2487"/>
        <v>3.6718165492804822E-2</v>
      </c>
      <c r="AD489" s="69">
        <f t="shared" si="2487"/>
        <v>-0.14914745217008629</v>
      </c>
      <c r="AE489" s="69">
        <f t="shared" si="2487"/>
        <v>-0.22723015564889026</v>
      </c>
      <c r="AF489" s="69">
        <f t="shared" si="2487"/>
        <v>-0.27149263747750596</v>
      </c>
      <c r="AG489" s="69">
        <f t="shared" si="2487"/>
        <v>-0.32144174993677899</v>
      </c>
      <c r="AH489" s="651">
        <f t="shared" si="2487"/>
        <v>-0.3661634720721324</v>
      </c>
    </row>
    <row r="490" spans="1:34" ht="34.35" hidden="1" customHeight="1" thickBot="1" x14ac:dyDescent="0.35">
      <c r="A490" s="981" t="str">
        <f>A489</f>
        <v>TOTAL ES &amp; PT 2025 VS 2024 (%)</v>
      </c>
      <c r="B490" s="982">
        <f>B489</f>
        <v>0</v>
      </c>
      <c r="C490" s="982"/>
      <c r="D490" s="982"/>
      <c r="E490" s="982"/>
      <c r="F490" s="982"/>
      <c r="G490" s="982"/>
      <c r="H490" s="982"/>
      <c r="I490" s="982"/>
      <c r="J490" s="982"/>
      <c r="K490" s="982"/>
      <c r="L490" s="982"/>
      <c r="M490" s="982"/>
      <c r="N490" s="982"/>
      <c r="O490" s="982"/>
      <c r="P490" s="982"/>
      <c r="Q490" s="982"/>
      <c r="R490" s="982"/>
      <c r="S490" s="982"/>
      <c r="T490" s="982"/>
      <c r="U490" s="982"/>
      <c r="V490" s="983"/>
      <c r="W490" s="688">
        <v>12</v>
      </c>
      <c r="X490" s="688"/>
      <c r="Y490" s="688"/>
      <c r="Z490" s="688"/>
      <c r="AA490" s="688"/>
      <c r="AB490" s="688"/>
      <c r="AC490" s="688"/>
      <c r="AD490" s="688"/>
      <c r="AE490" s="688"/>
      <c r="AF490" s="688"/>
      <c r="AG490" s="688"/>
      <c r="AH490" s="1046"/>
    </row>
    <row r="491" spans="1:34" ht="40.200000000000003" hidden="1" customHeight="1" x14ac:dyDescent="0.3">
      <c r="A491" s="978" t="s">
        <v>158</v>
      </c>
      <c r="B491" s="979"/>
      <c r="C491" s="980"/>
      <c r="D491" s="529">
        <f>D5+D14+D23+D32+D41+D50+D114+D123+D132+D141+D150+D159+D168+D304+D313+D322+D331+D340+D349+D358+D367+D376+D385+D394+D412+D421</f>
        <v>1444821.0606999996</v>
      </c>
      <c r="E491" s="530">
        <f>E5+E14+E23+E32+E41+E50+E114+E123+E132+E141+E150+E159+E168+E304+E313+E322+E331+E340+E349+E358+E367+E376+E385+E394+E412+E421</f>
        <v>1552960.3877999999</v>
      </c>
      <c r="F491" s="531">
        <f>F5+F14+F23+F32+F41+F50+F114+F123+F132+F141+F150+F159+F168+F304+F313+F322+F331+F340+F349+F358+F367+F376+F385+F394+F412+F421</f>
        <v>2637128.3108999999</v>
      </c>
      <c r="G491" s="532">
        <f>F491+E491+D491</f>
        <v>5634909.7593999989</v>
      </c>
      <c r="H491" s="533">
        <f>H5+H14+H23+H32+H41+H50+H114+H123+H132+H141+H150+H159+H168+H304+H313+H322+H331+H340+H349+H358+H367+H376+H385+H394+H412+H421</f>
        <v>1938974.6024</v>
      </c>
      <c r="I491" s="530">
        <f>I5+I14+I23+I32+I41+I50+I114+I123+I132+I141+I150+I159+I168+I304+I313+I322+I331+I340+I349+I358+I367+I376+I385+I394+I412+I421</f>
        <v>2068144.1954000005</v>
      </c>
      <c r="J491" s="534">
        <f>J5+J14+J23+J32+J41+J50+J114+J123+J132+J141+J150+J159+J168+J304+J313+J322+J331+J340+J349+J358+J367+J376+J385+J394+J412+J421</f>
        <v>3043436.3668000004</v>
      </c>
      <c r="K491" s="463">
        <f>J491+I491+H491</f>
        <v>7050555.1646000007</v>
      </c>
      <c r="L491" s="463">
        <f>K491+G491</f>
        <v>12685464.923999999</v>
      </c>
      <c r="M491" s="533">
        <f>M5+M14+M23+M32+M41+M50+M114+M123+M132+M141+M150+M159+M168+M304+M313+M322+M331+M340+M349+M358+M367+M376+M385+M394+M412+M421</f>
        <v>3116871.0844000001</v>
      </c>
      <c r="N491" s="530">
        <f>N5+N14+N23+N32+N41+N50+N114+N123+N132+N141+N150+N159+N168+N304+N313+N322+N331+N340+N349+N358+N367+N376+N385+N394+N412+N421</f>
        <v>1371611.4455000004</v>
      </c>
      <c r="O491" s="534">
        <f>O5+O14+O23+O32+O41+O50+O114+O123+O132+O141+O150+O159+O168+O304+O313+O322+O331+O340+O349+O358+O367+O376+O385+O394+O412+O421</f>
        <v>1667614.9242999996</v>
      </c>
      <c r="P491" s="463">
        <f>O491+N491+M491</f>
        <v>6156097.4541999996</v>
      </c>
      <c r="Q491" s="533">
        <f>Q5+Q14+Q23+Q32+Q41+Q50+Q114+Q123+Q132+Q141+Q150+Q159+Q168+Q304+Q313+Q322+Q331+Q340+Q349+Q358+Q367+Q376+Q385+Q394+Q412+Q421</f>
        <v>3958283.0193000012</v>
      </c>
      <c r="R491" s="530">
        <f>R5+R14+R23+R32+R41+R50+R114+R123+R132+R141+R150+R159+R168+R304+R313+R322+R331+R340+R349+R358+R367+R376+R385+R394+R412+R421</f>
        <v>2658608.6286000004</v>
      </c>
      <c r="S491" s="534">
        <f>S5+S14+S23+S32+S41+S50+S114+S123+S132+S141+S150+S159+S168+S304+S313+S322+S331+S340+S349+S358+S367+S376+S385+S394+S412+S421</f>
        <v>1470084.7688999998</v>
      </c>
      <c r="T491" s="463">
        <f>S491+R491+Q491</f>
        <v>8086976.4168000016</v>
      </c>
      <c r="U491" s="463">
        <f>T491+P491</f>
        <v>14243073.871000001</v>
      </c>
      <c r="V491" s="654">
        <f>U491+L491</f>
        <v>26928538.795000002</v>
      </c>
      <c r="W491" s="403">
        <f t="shared" ref="W491:W496" si="2488">D491</f>
        <v>1444821.0606999996</v>
      </c>
      <c r="X491" s="403">
        <f>D491+E491</f>
        <v>2997781.4484999995</v>
      </c>
      <c r="Y491" s="403">
        <f t="shared" ref="Y491:Y496" si="2489">D491+E491+F491</f>
        <v>5634909.7593999989</v>
      </c>
      <c r="Z491" s="403">
        <f>D491+E491+F491+H491</f>
        <v>7573884.3617999991</v>
      </c>
      <c r="AA491" s="403">
        <f t="shared" ref="AA491:AA496" si="2490">D491+E491+F491+H491+I491</f>
        <v>9642028.5571999997</v>
      </c>
      <c r="AB491" s="403">
        <f t="shared" ref="AB491:AB496" si="2491">D491+E491+F491+H491+I491+J491</f>
        <v>12685464.924000001</v>
      </c>
      <c r="AC491" s="403">
        <f>D491+E491+F491+H491+I491+J491+M491</f>
        <v>15802336.008400001</v>
      </c>
      <c r="AD491" s="403">
        <f t="shared" ref="AD491:AD496" si="2492">D491+E491+F491+H491+I491+J491+M491+N491</f>
        <v>17173947.453900002</v>
      </c>
      <c r="AE491" s="403">
        <f t="shared" ref="AE491:AE496" si="2493">D491+E491+F491+H491+I491+J491+M491+N491+O491</f>
        <v>18841562.378200002</v>
      </c>
      <c r="AF491" s="403">
        <f t="shared" ref="AF491:AF496" si="2494">D491+E491+F491+H491+I491+J491+M491+N491+O491+Q491</f>
        <v>22799845.397500005</v>
      </c>
      <c r="AG491" s="403">
        <f>D491+E491+F491+H491+I491+J491+M491+N491+O491+Q491+R491</f>
        <v>25458454.026100006</v>
      </c>
      <c r="AH491" s="1031">
        <f>D491+E491+F491+H491+I491+J491+M491+N491+O491+Q491+R491+S491</f>
        <v>26928538.795000006</v>
      </c>
    </row>
    <row r="492" spans="1:34" ht="34.35" hidden="1" customHeight="1" x14ac:dyDescent="0.3">
      <c r="A492" s="969" t="s">
        <v>159</v>
      </c>
      <c r="B492" s="970"/>
      <c r="C492" s="971"/>
      <c r="D492" s="470">
        <f>D491/$B$2</f>
        <v>336004.89783720922</v>
      </c>
      <c r="E492" s="474">
        <f t="shared" ref="E492:F492" si="2495">E491/$B$2</f>
        <v>361153.5785581395</v>
      </c>
      <c r="F492" s="473">
        <f t="shared" si="2495"/>
        <v>613285.6536976744</v>
      </c>
      <c r="G492" s="473">
        <f t="shared" ref="G492" si="2496">F492+E492+D492</f>
        <v>1310444.1300930232</v>
      </c>
      <c r="H492" s="474">
        <f>H491/$B$2</f>
        <v>450924.32613953488</v>
      </c>
      <c r="I492" s="474">
        <f t="shared" ref="I492:J492" si="2497">I491/$B$2</f>
        <v>480963.76637209317</v>
      </c>
      <c r="J492" s="474">
        <f t="shared" si="2497"/>
        <v>707775.89925581403</v>
      </c>
      <c r="K492" s="476">
        <f t="shared" ref="K492" si="2498">J492+I492+H492</f>
        <v>1639663.9917674421</v>
      </c>
      <c r="L492" s="476">
        <f t="shared" ref="L492" si="2499">K492+G492</f>
        <v>2950108.121860465</v>
      </c>
      <c r="M492" s="474">
        <f>M491/$B$2</f>
        <v>724853.74055813963</v>
      </c>
      <c r="N492" s="471">
        <f t="shared" ref="N492:O492" si="2500">N491/$B$2</f>
        <v>318979.40593023266</v>
      </c>
      <c r="O492" s="475">
        <f t="shared" si="2500"/>
        <v>387817.42425581388</v>
      </c>
      <c r="P492" s="476">
        <f t="shared" ref="P492" si="2501">O492+N492+M492</f>
        <v>1431650.5707441862</v>
      </c>
      <c r="Q492" s="474">
        <f>Q491/$B$2</f>
        <v>920530.93472093053</v>
      </c>
      <c r="R492" s="471">
        <f t="shared" ref="R492:S492" si="2502">R491/$B$2</f>
        <v>618281.07641860482</v>
      </c>
      <c r="S492" s="475">
        <f t="shared" si="2502"/>
        <v>341880.17881395348</v>
      </c>
      <c r="T492" s="476">
        <f t="shared" ref="T492" si="2503">S492+R492+Q492</f>
        <v>1880692.1899534888</v>
      </c>
      <c r="U492" s="476">
        <f t="shared" ref="U492" si="2504">T492+P492</f>
        <v>3312342.7606976749</v>
      </c>
      <c r="V492" s="662">
        <f t="shared" ref="V492" si="2505">U492+L492</f>
        <v>6262450.88255814</v>
      </c>
      <c r="W492" s="675">
        <f t="shared" si="2488"/>
        <v>336004.89783720922</v>
      </c>
      <c r="X492" s="675">
        <f t="shared" ref="X492:X496" si="2506">D492+E492</f>
        <v>697158.47639534879</v>
      </c>
      <c r="Y492" s="675">
        <f t="shared" si="2489"/>
        <v>1310444.1300930232</v>
      </c>
      <c r="Z492" s="675">
        <f t="shared" ref="Z492:Z496" si="2507">D492+E492+F492+H492</f>
        <v>1761368.456232558</v>
      </c>
      <c r="AA492" s="675">
        <f t="shared" si="2490"/>
        <v>2242332.222604651</v>
      </c>
      <c r="AB492" s="675">
        <f t="shared" si="2491"/>
        <v>2950108.121860465</v>
      </c>
      <c r="AC492" s="675">
        <f t="shared" ref="AC492:AC496" si="2508">D492+E492+F492+H492+I492+J492+M492</f>
        <v>3674961.8624186045</v>
      </c>
      <c r="AD492" s="675">
        <f t="shared" si="2492"/>
        <v>3993941.2683488373</v>
      </c>
      <c r="AE492" s="675">
        <f t="shared" si="2493"/>
        <v>4381758.6926046507</v>
      </c>
      <c r="AF492" s="675">
        <f t="shared" si="2494"/>
        <v>5302289.6273255814</v>
      </c>
      <c r="AG492" s="675">
        <f t="shared" ref="AG492:AG496" si="2509">D492+E492+F492+H492+I492+J492+M492+N492+O492+Q492+R492</f>
        <v>5920570.7037441861</v>
      </c>
      <c r="AH492" s="645">
        <f t="shared" ref="AH492:AH496" si="2510">D492+E492+F492+H492+I492+J492+M492+N492+O492+Q492+R492+S492</f>
        <v>6262450.88255814</v>
      </c>
    </row>
    <row r="493" spans="1:34" ht="34.35" hidden="1" customHeight="1" x14ac:dyDescent="0.3">
      <c r="A493" s="972" t="s">
        <v>160</v>
      </c>
      <c r="B493" s="973"/>
      <c r="C493" s="974"/>
      <c r="D493" s="506">
        <f>D7+D16+D25+D34+D43+D52+D116+D125+D134+D143+D152+D161+D170+D306+D315+D324+D333+D342+D351+D360+D369+D378+D387+D396+D414+D423</f>
        <v>1971181.896524068</v>
      </c>
      <c r="E493" s="507">
        <f>E7+E16+E25+E34+E43+E52+E116+E125+E134+E143+E152+E161+E170+E306+E315+E324+E333+E342+E351+E360+E369+E378+E387+E396+E414+E423</f>
        <v>1674288.7727837628</v>
      </c>
      <c r="F493" s="508">
        <f>F7+F16+F25+F34+F43+F52+F116+F125+F134+F143+F152+F161+F170+F306+F315+F324+F333+F342+F351+F360+F369+F378+F387+F396+F414+F423</f>
        <v>4101534.4352195379</v>
      </c>
      <c r="G493" s="509">
        <f>F493+E493+D493</f>
        <v>7747005.1045273691</v>
      </c>
      <c r="H493" s="510">
        <f>H7+H16+H25+H34+H43+H52+H116+H125+H134+H143+H152+H161+H170+H306+H315+H324+H333+H342+H351+H360+H369+H378+H387+H396+H414+H423</f>
        <v>2691706.1682399972</v>
      </c>
      <c r="I493" s="507">
        <f>I7+I16+I25+I34+I43+I52+I116+I125+I134+I143+I152+I161+I170+I306+I315+I324+I333+I342+I351+I360+I369+I378+I387+I396+I414+I423</f>
        <v>1928421.5647162779</v>
      </c>
      <c r="J493" s="511">
        <f>J7+J16+J25+J34+J43+J52+J116+J125+J134+J143+J152+J161+J170+J306+J315+J324+J333+J342+J351+J360+J369+J378+J387+J396+J414+J423</f>
        <v>1544598.0305727355</v>
      </c>
      <c r="K493" s="438">
        <f>J493+I493+H493</f>
        <v>6164725.7635290101</v>
      </c>
      <c r="L493" s="438">
        <f>K493+G493</f>
        <v>13911730.868056379</v>
      </c>
      <c r="M493" s="510">
        <f>M7+M16+M25+M34+M43+M52+M116+M125+M134+M143+M152+M161+M170+M306+M315+M324+M333+M342+M351+M360+M369+M378+M387+M396+M414+M423</f>
        <v>2768495.1632988243</v>
      </c>
      <c r="N493" s="507">
        <f>N7+N16+N25+N34+N43+N52+N116+N125+N134+N143+N152+N161+N170+N306+N315+N324+N333+N342+N351+N360+N369+N378+N387+N396+N414+N423</f>
        <v>1434411.2283369356</v>
      </c>
      <c r="O493" s="511">
        <f>O7+O16+O25+O34+O43+O52+O116+O125+O134+O143+O152+O161+O170+O306+O315+O324+O333+O342+O351+O360+O369+O378+O387+O396+O414+O423</f>
        <v>1831058.1500914951</v>
      </c>
      <c r="P493" s="438">
        <f>O493+N493+M493</f>
        <v>6033964.5417272551</v>
      </c>
      <c r="Q493" s="510">
        <f>Q7+Q16+Q25+Q34+Q43+Q52+Q116+Q125+Q134+Q143+Q152+Q161+Q170+Q306+Q315+Q324+Q333+Q342+Q351+Q360+Q369+Q378+Q387+Q396+Q414+Q423</f>
        <v>3087505.8251733324</v>
      </c>
      <c r="R493" s="507">
        <f>R7+R16+R25+R34+R43+R52+R116+R125+R134+R143+R152+R161+R170+R306+R315+R324+R333+R342+R351+R360+R369+R378+R387+R396+R414+R423</f>
        <v>2550266.0937767262</v>
      </c>
      <c r="S493" s="511">
        <f>S7+S16+S25+S34+S43+S52+S116+S125+S134+S143+S152+S161+S170+S306+S315+S324+S333+S342+S351+S360+S369+S378+S387+S396+S414+S423</f>
        <v>1473527.6422962784</v>
      </c>
      <c r="T493" s="438">
        <f>S493+R493+Q493</f>
        <v>7111299.5612463374</v>
      </c>
      <c r="U493" s="438">
        <f>T493+P493</f>
        <v>13145264.102973592</v>
      </c>
      <c r="V493" s="652">
        <f>U493+L493</f>
        <v>27056994.971029971</v>
      </c>
      <c r="W493" s="676">
        <f t="shared" si="2488"/>
        <v>1971181.896524068</v>
      </c>
      <c r="X493" s="676">
        <f t="shared" si="2506"/>
        <v>3645470.6693078307</v>
      </c>
      <c r="Y493" s="676">
        <f t="shared" si="2489"/>
        <v>7747005.1045273691</v>
      </c>
      <c r="Z493" s="676">
        <f t="shared" si="2507"/>
        <v>10438711.272767367</v>
      </c>
      <c r="AA493" s="676">
        <f t="shared" si="2490"/>
        <v>12367132.837483644</v>
      </c>
      <c r="AB493" s="676">
        <f t="shared" si="2491"/>
        <v>13911730.868056379</v>
      </c>
      <c r="AC493" s="676">
        <f t="shared" si="2508"/>
        <v>16680226.031355204</v>
      </c>
      <c r="AD493" s="676">
        <f t="shared" si="2492"/>
        <v>18114637.25969214</v>
      </c>
      <c r="AE493" s="676">
        <f t="shared" si="2493"/>
        <v>19945695.409783635</v>
      </c>
      <c r="AF493" s="676">
        <f t="shared" si="2494"/>
        <v>23033201.234956969</v>
      </c>
      <c r="AG493" s="676">
        <f t="shared" si="2509"/>
        <v>25583467.328733694</v>
      </c>
      <c r="AH493" s="646">
        <f t="shared" si="2510"/>
        <v>27056994.971029971</v>
      </c>
    </row>
    <row r="494" spans="1:34" ht="34.35" hidden="1" customHeight="1" x14ac:dyDescent="0.3">
      <c r="A494" s="969" t="s">
        <v>161</v>
      </c>
      <c r="B494" s="970"/>
      <c r="C494" s="971"/>
      <c r="D494" s="470">
        <f>D493/$B$2</f>
        <v>458414.39454048092</v>
      </c>
      <c r="E494" s="471">
        <f t="shared" ref="E494:F494" si="2511">E493/$B$2</f>
        <v>389369.48204273556</v>
      </c>
      <c r="F494" s="472">
        <f t="shared" si="2511"/>
        <v>953845.21749291581</v>
      </c>
      <c r="G494" s="473">
        <f t="shared" ref="G494" si="2512">F494+E494+D494</f>
        <v>1801629.0940761324</v>
      </c>
      <c r="H494" s="474">
        <f>H493/$B$2</f>
        <v>625978.17866046447</v>
      </c>
      <c r="I494" s="471">
        <f t="shared" ref="I494:J494" si="2513">I493/$B$2</f>
        <v>448470.131329367</v>
      </c>
      <c r="J494" s="475">
        <f t="shared" si="2513"/>
        <v>359208.84431924083</v>
      </c>
      <c r="K494" s="476">
        <f t="shared" ref="K494" si="2514">J494+I494+H494</f>
        <v>1433657.1543090723</v>
      </c>
      <c r="L494" s="476">
        <f t="shared" ref="L494" si="2515">K494+G494</f>
        <v>3235286.2483852049</v>
      </c>
      <c r="M494" s="474">
        <f>M493/$B$2</f>
        <v>643836.08448809874</v>
      </c>
      <c r="N494" s="471">
        <f t="shared" ref="N494:O494" si="2516">N493/$B$2</f>
        <v>333584.00658998505</v>
      </c>
      <c r="O494" s="475">
        <f t="shared" si="2516"/>
        <v>425827.476765464</v>
      </c>
      <c r="P494" s="476">
        <f t="shared" ref="P494" si="2517">O494+N494+M494</f>
        <v>1403247.5678435478</v>
      </c>
      <c r="Q494" s="474">
        <f>Q493/$B$2</f>
        <v>718024.61050542619</v>
      </c>
      <c r="R494" s="471">
        <f t="shared" ref="R494:S494" si="2518">R493/$B$2</f>
        <v>593085.13808761071</v>
      </c>
      <c r="S494" s="475">
        <f t="shared" si="2518"/>
        <v>342680.84704564617</v>
      </c>
      <c r="T494" s="476">
        <f t="shared" ref="T494" si="2519">S494+R494+Q494</f>
        <v>1653790.5956386831</v>
      </c>
      <c r="U494" s="476">
        <f t="shared" ref="U494" si="2520">T494+P494</f>
        <v>3057038.1634822311</v>
      </c>
      <c r="V494" s="662">
        <f t="shared" ref="V494" si="2521">U494+L494</f>
        <v>6292324.411867436</v>
      </c>
      <c r="W494" s="677">
        <f t="shared" si="2488"/>
        <v>458414.39454048092</v>
      </c>
      <c r="X494" s="677">
        <f t="shared" si="2506"/>
        <v>847783.87658321648</v>
      </c>
      <c r="Y494" s="677">
        <f t="shared" si="2489"/>
        <v>1801629.0940761324</v>
      </c>
      <c r="Z494" s="677">
        <f t="shared" si="2507"/>
        <v>2427607.2727365969</v>
      </c>
      <c r="AA494" s="677">
        <f t="shared" si="2490"/>
        <v>2876077.4040659638</v>
      </c>
      <c r="AB494" s="677">
        <f t="shared" si="2491"/>
        <v>3235286.2483852045</v>
      </c>
      <c r="AC494" s="677">
        <f t="shared" si="2508"/>
        <v>3879122.3328733034</v>
      </c>
      <c r="AD494" s="677">
        <f t="shared" si="2492"/>
        <v>4212706.3394632889</v>
      </c>
      <c r="AE494" s="677">
        <f t="shared" si="2493"/>
        <v>4638533.816228753</v>
      </c>
      <c r="AF494" s="677">
        <f t="shared" si="2494"/>
        <v>5356558.4267341793</v>
      </c>
      <c r="AG494" s="677">
        <f t="shared" si="2509"/>
        <v>5949643.56482179</v>
      </c>
      <c r="AH494" s="647">
        <f t="shared" si="2510"/>
        <v>6292324.411867436</v>
      </c>
    </row>
    <row r="495" spans="1:34" ht="34.35" hidden="1" customHeight="1" x14ac:dyDescent="0.3">
      <c r="A495" s="975" t="s">
        <v>162</v>
      </c>
      <c r="B495" s="976"/>
      <c r="C495" s="977"/>
      <c r="D495" s="500">
        <f>D9+D18+D27+D36+D45+D54+D118+D127+D136+D145+D154+D163+D172+D308+D317+D326+D335+D344+D353+D362+D371+D380+D389+D398+D416+D425</f>
        <v>1701169.6204999995</v>
      </c>
      <c r="E495" s="501">
        <f>E9+E18+E27+E36+E45+E54+E118+E127+E136+E145+E154+E163+E172+E308+E317+E326+E335+E344+E353+E362+E371+E380+E389+E398+E416+E425</f>
        <v>1536546.9480999999</v>
      </c>
      <c r="F495" s="502">
        <f>F9+F18+F27+F36+F45+F54+F118+F127+F136+F145+F154+F163+F172+F308+F317+F326+F335+F344+F353+F362+F371+F380+F389+F398+F416+F425</f>
        <v>1822847.6472999996</v>
      </c>
      <c r="G495" s="502">
        <f>F495+E495+D495</f>
        <v>5060564.2158999993</v>
      </c>
      <c r="H495" s="501">
        <f>H9+H18+H27+H36+H45+H54+H118+H127+H136+H145+H154+H163+H172+H308+H317+H326+H335+H344+H353+H362+H371+H380+H389+H398+H416+H425</f>
        <v>1521204.2327226016</v>
      </c>
      <c r="I495" s="501">
        <f>I9+I18+I27+I36+I45+I54+I118+I127+I136+I145+I154+I163+I172+I308+I317+I326+I335+I344+I353+I362+I371+I380+I389+I398+I416+I425</f>
        <v>1941951.6037758156</v>
      </c>
      <c r="J495" s="501">
        <f>J9+J18+J27+J36+J45+J54+J118+J127+J136+J145+J154+J163+J172+J308+J317+J326+J335+J344+J353+J362+J371+J380+J389+J398+J416+J425</f>
        <v>2129029.7900888249</v>
      </c>
      <c r="K495" s="503">
        <f>J495+I495+H495</f>
        <v>5592185.6265872419</v>
      </c>
      <c r="L495" s="503">
        <f>K495+G495</f>
        <v>10652749.842487242</v>
      </c>
      <c r="M495" s="501">
        <f>M9+M18+M27+M36+M45+M54+M118+M127+M136+M145+M154+M163+M172+M308+M317+M326+M335+M344+M353+M362+M371+M380+M389+M398+M416+M425</f>
        <v>364190.83827870002</v>
      </c>
      <c r="N495" s="504">
        <f>N9+N18+N27+N36+N45+N54+N118+N127+N136+N145+N154+N163+N172+N308+N317+N326+N335+N344+N353+N362+N371+N380+N389+N398+N416+N425</f>
        <v>248756.63442000002</v>
      </c>
      <c r="O495" s="505">
        <f>O9+O18+O27+O36+O45+O54+O118+O127+O136+O145+O154+O163+O172+O308+O317+O326+O335+O344+O353+O362+O371+O380+O389+O398+O416+O425</f>
        <v>226444.48508000001</v>
      </c>
      <c r="P495" s="503">
        <f>O495+N495+M495</f>
        <v>839391.95777870005</v>
      </c>
      <c r="Q495" s="501">
        <f>Q9+Q18+Q27+Q36+Q45+Q54+Q118+Q127+Q136+Q145+Q154+Q163+Q172+Q308+Q317+Q326+Q335+Q344+Q353+Q362+Q371+Q380+Q389+Q398+Q416+Q425</f>
        <v>230032.36818000002</v>
      </c>
      <c r="R495" s="504">
        <f>R9+R18+R27+R36+R45+R54+R118+R127+R136+R145+R154+R163+R172+R308+R317+R326+R335+R344+R353+R362+R371+R380+R389+R398+R416+R425</f>
        <v>311724.34306870005</v>
      </c>
      <c r="S495" s="505">
        <f>S9+S18+S27+S36+S45+S54+S118+S127+S136+S145+S154+S163+S172+S308+S317+S326+S335+S344+S353+S362+S371+S380+S389+S398+S416+S425</f>
        <v>311782.42928000004</v>
      </c>
      <c r="T495" s="503">
        <f>S495+R495+Q495</f>
        <v>853539.14052870008</v>
      </c>
      <c r="U495" s="503">
        <f>T495+P495</f>
        <v>1692931.0983074</v>
      </c>
      <c r="V495" s="663">
        <f>U495+L495</f>
        <v>12345680.940794643</v>
      </c>
      <c r="W495" s="678">
        <f t="shared" si="2488"/>
        <v>1701169.6204999995</v>
      </c>
      <c r="X495" s="678">
        <f t="shared" si="2506"/>
        <v>3237716.5685999994</v>
      </c>
      <c r="Y495" s="678">
        <f t="shared" si="2489"/>
        <v>5060564.2158999993</v>
      </c>
      <c r="Z495" s="678">
        <f t="shared" si="2507"/>
        <v>6581768.4486226011</v>
      </c>
      <c r="AA495" s="678">
        <f t="shared" si="2490"/>
        <v>8523720.0523984171</v>
      </c>
      <c r="AB495" s="678">
        <f t="shared" si="2491"/>
        <v>10652749.842487242</v>
      </c>
      <c r="AC495" s="678">
        <f t="shared" si="2508"/>
        <v>11016940.680765942</v>
      </c>
      <c r="AD495" s="678">
        <f t="shared" si="2492"/>
        <v>11265697.315185942</v>
      </c>
      <c r="AE495" s="678">
        <f t="shared" si="2493"/>
        <v>11492141.800265942</v>
      </c>
      <c r="AF495" s="678">
        <f t="shared" si="2494"/>
        <v>11722174.168445941</v>
      </c>
      <c r="AG495" s="678">
        <f t="shared" si="2509"/>
        <v>12033898.511514641</v>
      </c>
      <c r="AH495" s="648">
        <f t="shared" si="2510"/>
        <v>12345680.940794641</v>
      </c>
    </row>
    <row r="496" spans="1:34" ht="34.35" hidden="1" customHeight="1" x14ac:dyDescent="0.3">
      <c r="A496" s="969" t="s">
        <v>163</v>
      </c>
      <c r="B496" s="970"/>
      <c r="C496" s="971"/>
      <c r="D496" s="602">
        <f>D495/$B$2</f>
        <v>395620.84197674406</v>
      </c>
      <c r="E496" s="606">
        <f t="shared" ref="E496:F496" si="2522">E495/$B$2</f>
        <v>357336.49955813953</v>
      </c>
      <c r="F496" s="615">
        <f t="shared" si="2522"/>
        <v>423918.05751162785</v>
      </c>
      <c r="G496" s="604">
        <f t="shared" ref="G496" si="2523">F496+E496+D496</f>
        <v>1176875.3990465114</v>
      </c>
      <c r="H496" s="603">
        <f>H495/$B$2</f>
        <v>353768.42621455854</v>
      </c>
      <c r="I496" s="606">
        <f t="shared" ref="I496:J496" si="2524">I495/$B$2</f>
        <v>451616.65204088733</v>
      </c>
      <c r="J496" s="607">
        <f t="shared" si="2524"/>
        <v>495123.20699740114</v>
      </c>
      <c r="K496" s="605">
        <f t="shared" ref="K496" si="2525">J496+I496+H496</f>
        <v>1300508.285252847</v>
      </c>
      <c r="L496" s="605">
        <f t="shared" ref="L496" si="2526">K496+G496</f>
        <v>2477383.6842993582</v>
      </c>
      <c r="M496" s="603">
        <f>M495/$B$2</f>
        <v>84695.543785744187</v>
      </c>
      <c r="N496" s="606">
        <f t="shared" ref="N496:O496" si="2527">N495/$B$2</f>
        <v>57850.380097674424</v>
      </c>
      <c r="O496" s="607">
        <f t="shared" si="2527"/>
        <v>52661.508158139543</v>
      </c>
      <c r="P496" s="605">
        <f t="shared" ref="P496" si="2528">O496+N496+M496</f>
        <v>195207.43204155815</v>
      </c>
      <c r="Q496" s="603">
        <f>Q495/$B$2</f>
        <v>53495.899576744196</v>
      </c>
      <c r="R496" s="606">
        <f t="shared" ref="R496:S496" si="2529">R495/$B$2</f>
        <v>72494.033271790715</v>
      </c>
      <c r="S496" s="607">
        <f t="shared" si="2529"/>
        <v>72507.541693023275</v>
      </c>
      <c r="T496" s="605">
        <f>S496+R496+Q496</f>
        <v>198497.47454155819</v>
      </c>
      <c r="U496" s="605">
        <f t="shared" ref="U496" si="2530">T496+P496</f>
        <v>393704.90658311633</v>
      </c>
      <c r="V496" s="602">
        <f t="shared" ref="V496" si="2531">U496+L496</f>
        <v>2871088.5908824746</v>
      </c>
      <c r="W496" s="677">
        <f t="shared" si="2488"/>
        <v>395620.84197674406</v>
      </c>
      <c r="X496" s="677">
        <f t="shared" si="2506"/>
        <v>752957.3415348836</v>
      </c>
      <c r="Y496" s="677">
        <f t="shared" si="2489"/>
        <v>1176875.3990465114</v>
      </c>
      <c r="Z496" s="677">
        <f t="shared" si="2507"/>
        <v>1530643.8252610699</v>
      </c>
      <c r="AA496" s="677">
        <f t="shared" si="2490"/>
        <v>1982260.4773019573</v>
      </c>
      <c r="AB496" s="677">
        <f t="shared" si="2491"/>
        <v>2477383.6842993586</v>
      </c>
      <c r="AC496" s="677">
        <f t="shared" si="2508"/>
        <v>2562079.228085103</v>
      </c>
      <c r="AD496" s="677">
        <f t="shared" si="2492"/>
        <v>2619929.6081827772</v>
      </c>
      <c r="AE496" s="677">
        <f t="shared" si="2493"/>
        <v>2672591.1163409166</v>
      </c>
      <c r="AF496" s="677">
        <f t="shared" si="2494"/>
        <v>2726087.0159176607</v>
      </c>
      <c r="AG496" s="677">
        <f t="shared" si="2509"/>
        <v>2798581.0491894512</v>
      </c>
      <c r="AH496" s="647">
        <f t="shared" si="2510"/>
        <v>2871088.5908824746</v>
      </c>
    </row>
    <row r="497" spans="1:34" ht="34.35" hidden="1" customHeight="1" x14ac:dyDescent="0.3">
      <c r="A497" s="972" t="s">
        <v>164</v>
      </c>
      <c r="B497" s="973"/>
      <c r="C497" s="974"/>
      <c r="D497" s="512">
        <f>D495-D493</f>
        <v>-270012.27602406847</v>
      </c>
      <c r="E497" s="432">
        <f t="shared" ref="E497:G497" si="2532">E495-E493</f>
        <v>-137741.82468376285</v>
      </c>
      <c r="F497" s="420">
        <f t="shared" si="2532"/>
        <v>-2278686.7879195381</v>
      </c>
      <c r="G497" s="421">
        <f t="shared" si="2532"/>
        <v>-2686440.8886273699</v>
      </c>
      <c r="H497" s="512">
        <f>H495-H493</f>
        <v>-1170501.9355173956</v>
      </c>
      <c r="I497" s="432">
        <f t="shared" ref="I497:L497" si="2533">I495-I493</f>
        <v>13530.039059537696</v>
      </c>
      <c r="J497" s="421">
        <f t="shared" si="2533"/>
        <v>584431.75951608946</v>
      </c>
      <c r="K497" s="417">
        <f t="shared" si="2533"/>
        <v>-572540.13694176823</v>
      </c>
      <c r="L497" s="423">
        <f t="shared" si="2533"/>
        <v>-3258981.0255691372</v>
      </c>
      <c r="M497" s="421">
        <f>M495-M493</f>
        <v>-2404304.3250201242</v>
      </c>
      <c r="N497" s="418">
        <f t="shared" ref="N497:P497" si="2534">N495-N493</f>
        <v>-1185654.5939169356</v>
      </c>
      <c r="O497" s="422">
        <f t="shared" si="2534"/>
        <v>-1604613.6650114951</v>
      </c>
      <c r="P497" s="423">
        <f t="shared" si="2534"/>
        <v>-5194572.5839485554</v>
      </c>
      <c r="Q497" s="421">
        <f>Q495-Q493</f>
        <v>-2857473.4569933321</v>
      </c>
      <c r="R497" s="418">
        <f t="shared" ref="R497:V497" si="2535">R495-R493</f>
        <v>-2238541.7507080259</v>
      </c>
      <c r="S497" s="422">
        <f t="shared" si="2535"/>
        <v>-1161745.2130162783</v>
      </c>
      <c r="T497" s="423">
        <f t="shared" si="2535"/>
        <v>-6257760.4207176371</v>
      </c>
      <c r="U497" s="423">
        <f t="shared" si="2535"/>
        <v>-11452333.004666191</v>
      </c>
      <c r="V497" s="649">
        <f t="shared" si="2535"/>
        <v>-14711314.030235328</v>
      </c>
      <c r="W497" s="679">
        <f t="shared" ref="W497:AH497" si="2536">W495-W493</f>
        <v>-270012.27602406847</v>
      </c>
      <c r="X497" s="679">
        <f t="shared" si="2536"/>
        <v>-407754.10070783133</v>
      </c>
      <c r="Y497" s="679">
        <f t="shared" si="2536"/>
        <v>-2686440.8886273699</v>
      </c>
      <c r="Z497" s="679">
        <f t="shared" si="2536"/>
        <v>-3856942.8241447657</v>
      </c>
      <c r="AA497" s="679">
        <f t="shared" si="2536"/>
        <v>-3843412.7850852273</v>
      </c>
      <c r="AB497" s="679">
        <f t="shared" si="2536"/>
        <v>-3258981.0255691372</v>
      </c>
      <c r="AC497" s="679">
        <f t="shared" si="2536"/>
        <v>-5663285.3505892623</v>
      </c>
      <c r="AD497" s="679">
        <f t="shared" si="2536"/>
        <v>-6848939.9445061982</v>
      </c>
      <c r="AE497" s="679">
        <f t="shared" si="2536"/>
        <v>-8453553.6095176935</v>
      </c>
      <c r="AF497" s="679">
        <f t="shared" si="2536"/>
        <v>-11311027.066511028</v>
      </c>
      <c r="AG497" s="679">
        <f t="shared" si="2536"/>
        <v>-13549568.817219052</v>
      </c>
      <c r="AH497" s="649">
        <f t="shared" si="2536"/>
        <v>-14711314.03023533</v>
      </c>
    </row>
    <row r="498" spans="1:34" ht="34.35" hidden="1" customHeight="1" x14ac:dyDescent="0.3">
      <c r="A498" s="972" t="s">
        <v>165</v>
      </c>
      <c r="B498" s="973"/>
      <c r="C498" s="974"/>
      <c r="D498" s="350">
        <f>D495/D493-1</f>
        <v>-0.13697988830975028</v>
      </c>
      <c r="E498" s="351">
        <f t="shared" ref="E498:F498" si="2537">E495/E493-1</f>
        <v>-8.2268857632453618E-2</v>
      </c>
      <c r="F498" s="352">
        <f t="shared" si="2537"/>
        <v>-0.5555693421351392</v>
      </c>
      <c r="G498" s="353">
        <f>G495/G493-1</f>
        <v>-0.34677153976023678</v>
      </c>
      <c r="H498" s="354">
        <f>H495/H493-1</f>
        <v>-0.43485501847430164</v>
      </c>
      <c r="I498" s="351">
        <f t="shared" ref="I498:J498" si="2538">I495/I493-1</f>
        <v>7.0161210116566064E-3</v>
      </c>
      <c r="J498" s="355">
        <f t="shared" si="2538"/>
        <v>0.37837142605923346</v>
      </c>
      <c r="K498" s="356">
        <f>K495/K493-1</f>
        <v>-9.2873577658386663E-2</v>
      </c>
      <c r="L498" s="356">
        <f t="shared" ref="L498" si="2539">L495/L493-1</f>
        <v>-0.23426136233358952</v>
      </c>
      <c r="M498" s="354">
        <f>M495/M493-1</f>
        <v>-0.86845169783690523</v>
      </c>
      <c r="N498" s="351">
        <f t="shared" ref="N498:O498" si="2540">N495/N493-1</f>
        <v>-0.82657927552030541</v>
      </c>
      <c r="O498" s="355">
        <f t="shared" si="2540"/>
        <v>-0.87633135241025251</v>
      </c>
      <c r="P498" s="356">
        <f>P495/P493-1</f>
        <v>-0.86088881497828296</v>
      </c>
      <c r="Q498" s="354">
        <f>Q495/Q493-1</f>
        <v>-0.92549572982033612</v>
      </c>
      <c r="R498" s="351">
        <f t="shared" ref="R498:S498" si="2541">R495/R493-1</f>
        <v>-0.87776791456021641</v>
      </c>
      <c r="S498" s="355">
        <f t="shared" si="2541"/>
        <v>-0.78841087175390046</v>
      </c>
      <c r="T498" s="356">
        <f>T495/T493-1</f>
        <v>-0.8799742391418669</v>
      </c>
      <c r="U498" s="356">
        <f t="shared" ref="U498:V498" si="2542">U495/U493-1</f>
        <v>-0.87121361084525928</v>
      </c>
      <c r="V498" s="650">
        <f t="shared" si="2542"/>
        <v>-0.54371573953378005</v>
      </c>
      <c r="W498" s="680">
        <f t="shared" ref="W498:AH498" si="2543">W495/W493-1</f>
        <v>-0.13697988830975028</v>
      </c>
      <c r="X498" s="680">
        <f t="shared" si="2543"/>
        <v>-0.11185225110733155</v>
      </c>
      <c r="Y498" s="680">
        <f t="shared" si="2543"/>
        <v>-0.34677153976023678</v>
      </c>
      <c r="Z498" s="680">
        <f t="shared" si="2543"/>
        <v>-0.36948457748867947</v>
      </c>
      <c r="AA498" s="680">
        <f t="shared" si="2543"/>
        <v>-0.31077638087917969</v>
      </c>
      <c r="AB498" s="680">
        <f t="shared" si="2543"/>
        <v>-0.23426136233358952</v>
      </c>
      <c r="AC498" s="680">
        <f t="shared" si="2543"/>
        <v>-0.33952089977339128</v>
      </c>
      <c r="AD498" s="680">
        <f t="shared" si="2543"/>
        <v>-0.37808871612053452</v>
      </c>
      <c r="AE498" s="680">
        <f t="shared" si="2543"/>
        <v>-0.42382847205072183</v>
      </c>
      <c r="AF498" s="680">
        <f t="shared" si="2543"/>
        <v>-0.49107490318560398</v>
      </c>
      <c r="AG498" s="680">
        <f t="shared" si="2543"/>
        <v>-0.52962206580970572</v>
      </c>
      <c r="AH498" s="650">
        <f t="shared" si="2543"/>
        <v>-0.54371573953378016</v>
      </c>
    </row>
    <row r="499" spans="1:34" ht="34.35" hidden="1" customHeight="1" x14ac:dyDescent="0.3">
      <c r="A499" s="1047" t="s">
        <v>166</v>
      </c>
      <c r="B499" s="1048"/>
      <c r="C499" s="1049"/>
      <c r="D499" s="91">
        <f>D495/D491-1</f>
        <v>0.1774258188593969</v>
      </c>
      <c r="E499" s="92">
        <f t="shared" ref="E499:G499" si="2544">E495/E491-1</f>
        <v>-1.0569129662896359E-2</v>
      </c>
      <c r="F499" s="493">
        <f t="shared" si="2544"/>
        <v>-0.30877551927767311</v>
      </c>
      <c r="G499" s="493">
        <f t="shared" si="2544"/>
        <v>-0.10192630725663221</v>
      </c>
      <c r="H499" s="92">
        <f>H495/H491-1</f>
        <v>-0.21545943364100573</v>
      </c>
      <c r="I499" s="92">
        <f t="shared" ref="I499:L499" si="2545">I495/I491-1</f>
        <v>-6.1017308128158865E-2</v>
      </c>
      <c r="J499" s="93">
        <f t="shared" si="2545"/>
        <v>-0.30045201098540519</v>
      </c>
      <c r="K499" s="83">
        <f t="shared" si="2545"/>
        <v>-0.20684463903425065</v>
      </c>
      <c r="L499" s="83">
        <f t="shared" si="2545"/>
        <v>-0.16023969903278867</v>
      </c>
      <c r="M499" s="92">
        <f>M495/M491-1</f>
        <v>-0.88315498831456896</v>
      </c>
      <c r="N499" s="92">
        <f t="shared" ref="N499:P499" si="2546">N495/N491-1</f>
        <v>-0.81863913775572239</v>
      </c>
      <c r="O499" s="93">
        <f t="shared" si="2546"/>
        <v>-0.86421056697183696</v>
      </c>
      <c r="P499" s="83">
        <f t="shared" si="2546"/>
        <v>-0.86364868912105597</v>
      </c>
      <c r="Q499" s="92">
        <f>Q495/Q491-1</f>
        <v>-0.94188582093337025</v>
      </c>
      <c r="R499" s="92">
        <f t="shared" ref="R499:V499" si="2547">R495/R491-1</f>
        <v>-0.88274906666768349</v>
      </c>
      <c r="S499" s="93">
        <f t="shared" si="2547"/>
        <v>-0.78791533939005898</v>
      </c>
      <c r="T499" s="83">
        <f t="shared" si="2547"/>
        <v>-0.89445509711694648</v>
      </c>
      <c r="U499" s="83">
        <f t="shared" si="2547"/>
        <v>-0.88114004647870725</v>
      </c>
      <c r="V499" s="655">
        <f t="shared" si="2547"/>
        <v>-0.54153914422245042</v>
      </c>
      <c r="W499" s="83">
        <f t="shared" ref="W499:AH499" si="2548">W495/W491-1</f>
        <v>0.1774258188593969</v>
      </c>
      <c r="X499" s="83">
        <f t="shared" si="2548"/>
        <v>8.0037562518126881E-2</v>
      </c>
      <c r="Y499" s="83">
        <f t="shared" si="2548"/>
        <v>-0.10192630725663221</v>
      </c>
      <c r="Z499" s="83">
        <f t="shared" si="2548"/>
        <v>-0.13099169010042988</v>
      </c>
      <c r="AA499" s="83">
        <f t="shared" si="2548"/>
        <v>-0.11598269992329646</v>
      </c>
      <c r="AB499" s="83">
        <f t="shared" si="2548"/>
        <v>-0.16023969903278878</v>
      </c>
      <c r="AC499" s="83">
        <f t="shared" si="2548"/>
        <v>-0.30282834924471302</v>
      </c>
      <c r="AD499" s="83">
        <f t="shared" si="2548"/>
        <v>-0.34402400231941821</v>
      </c>
      <c r="AE499" s="83">
        <f t="shared" si="2548"/>
        <v>-0.39006428609325206</v>
      </c>
      <c r="AF499" s="83">
        <f t="shared" si="2548"/>
        <v>-0.48586606777029839</v>
      </c>
      <c r="AG499" s="83">
        <f t="shared" si="2548"/>
        <v>-0.52731228301696997</v>
      </c>
      <c r="AH499" s="655">
        <f t="shared" si="2548"/>
        <v>-0.54153914422245064</v>
      </c>
    </row>
    <row r="501" spans="1:34" ht="19.5" customHeight="1" x14ac:dyDescent="0.3">
      <c r="D501" s="744"/>
    </row>
  </sheetData>
  <phoneticPr fontId="3" type="noConversion"/>
  <conditionalFormatting sqref="D55:V58">
    <cfRule type="cellIs" dxfId="1219" priority="2095" operator="greaterThan">
      <formula>0</formula>
    </cfRule>
    <cfRule type="cellIs" dxfId="1218" priority="2094" operator="lessThan">
      <formula>0</formula>
    </cfRule>
  </conditionalFormatting>
  <conditionalFormatting sqref="D11:AH13">
    <cfRule type="cellIs" dxfId="1217" priority="154" operator="lessThan">
      <formula>0</formula>
    </cfRule>
    <cfRule type="cellIs" dxfId="1216" priority="153" operator="equal">
      <formula>0</formula>
    </cfRule>
    <cfRule type="cellIs" dxfId="1215" priority="155" operator="greaterThan">
      <formula>0</formula>
    </cfRule>
  </conditionalFormatting>
  <conditionalFormatting sqref="D20:AH22">
    <cfRule type="cellIs" dxfId="1214" priority="152" operator="greaterThan">
      <formula>0</formula>
    </cfRule>
    <cfRule type="cellIs" dxfId="1213" priority="151" operator="lessThan">
      <formula>0</formula>
    </cfRule>
  </conditionalFormatting>
  <conditionalFormatting sqref="D29:AH31">
    <cfRule type="cellIs" dxfId="1212" priority="149" operator="greaterThan">
      <formula>0</formula>
    </cfRule>
    <cfRule type="cellIs" dxfId="1211" priority="148" operator="lessThan">
      <formula>0</formula>
    </cfRule>
    <cfRule type="cellIs" dxfId="1210" priority="147" operator="equal">
      <formula>0</formula>
    </cfRule>
  </conditionalFormatting>
  <conditionalFormatting sqref="D38:AH40">
    <cfRule type="cellIs" dxfId="1209" priority="145" operator="lessThan">
      <formula>0</formula>
    </cfRule>
    <cfRule type="cellIs" dxfId="1208" priority="144" operator="equal">
      <formula>0</formula>
    </cfRule>
    <cfRule type="cellIs" dxfId="1207" priority="146" operator="greaterThan">
      <formula>0</formula>
    </cfRule>
  </conditionalFormatting>
  <conditionalFormatting sqref="D47:AH49">
    <cfRule type="cellIs" dxfId="1206" priority="141" operator="equal">
      <formula>0</formula>
    </cfRule>
    <cfRule type="cellIs" dxfId="1205" priority="143" operator="greaterThan">
      <formula>0</formula>
    </cfRule>
    <cfRule type="cellIs" dxfId="1204" priority="142" operator="lessThan">
      <formula>0</formula>
    </cfRule>
  </conditionalFormatting>
  <conditionalFormatting sqref="D65:AH67">
    <cfRule type="cellIs" dxfId="1203" priority="137" operator="greaterThan">
      <formula>0</formula>
    </cfRule>
    <cfRule type="cellIs" dxfId="1202" priority="136" operator="lessThan">
      <formula>0</formula>
    </cfRule>
    <cfRule type="cellIs" dxfId="1201" priority="135" operator="equal">
      <formula>0</formula>
    </cfRule>
  </conditionalFormatting>
  <conditionalFormatting sqref="D74:AH76">
    <cfRule type="cellIs" dxfId="1200" priority="134" operator="greaterThan">
      <formula>0</formula>
    </cfRule>
    <cfRule type="cellIs" dxfId="1199" priority="133" operator="lessThan">
      <formula>0</formula>
    </cfRule>
  </conditionalFormatting>
  <conditionalFormatting sqref="D83:AH85">
    <cfRule type="cellIs" dxfId="1198" priority="131" operator="greaterThan">
      <formula>0</formula>
    </cfRule>
    <cfRule type="cellIs" dxfId="1197" priority="130" operator="lessThan">
      <formula>0</formula>
    </cfRule>
  </conditionalFormatting>
  <conditionalFormatting sqref="D92:AH94">
    <cfRule type="cellIs" dxfId="1196" priority="128" operator="greaterThan">
      <formula>0</formula>
    </cfRule>
    <cfRule type="cellIs" dxfId="1195" priority="126" operator="equal">
      <formula>0</formula>
    </cfRule>
    <cfRule type="cellIs" dxfId="1194" priority="127" operator="lessThan">
      <formula>0</formula>
    </cfRule>
  </conditionalFormatting>
  <conditionalFormatting sqref="D101:AH103">
    <cfRule type="cellIs" dxfId="1193" priority="125" operator="greaterThan">
      <formula>0</formula>
    </cfRule>
    <cfRule type="cellIs" dxfId="1192" priority="124" operator="lessThan">
      <formula>0</formula>
    </cfRule>
  </conditionalFormatting>
  <conditionalFormatting sqref="D110:AH112">
    <cfRule type="cellIs" dxfId="1191" priority="122" operator="greaterThan">
      <formula>0</formula>
    </cfRule>
    <cfRule type="cellIs" dxfId="1190" priority="121" operator="lessThan">
      <formula>0</formula>
    </cfRule>
  </conditionalFormatting>
  <conditionalFormatting sqref="D120:AH122">
    <cfRule type="cellIs" dxfId="1189" priority="117" operator="equal">
      <formula>0</formula>
    </cfRule>
    <cfRule type="cellIs" dxfId="1188" priority="118" operator="lessThan">
      <formula>0</formula>
    </cfRule>
    <cfRule type="cellIs" dxfId="1187" priority="119" operator="greaterThan">
      <formula>0</formula>
    </cfRule>
  </conditionalFormatting>
  <conditionalFormatting sqref="D129:AH131">
    <cfRule type="cellIs" dxfId="1186" priority="116" operator="greaterThan">
      <formula>0</formula>
    </cfRule>
    <cfRule type="cellIs" dxfId="1185" priority="115" operator="lessThan">
      <formula>0</formula>
    </cfRule>
    <cfRule type="cellIs" dxfId="1184" priority="114" operator="equal">
      <formula>0</formula>
    </cfRule>
  </conditionalFormatting>
  <conditionalFormatting sqref="D138:AH140">
    <cfRule type="cellIs" dxfId="1183" priority="113" operator="greaterThan">
      <formula>0</formula>
    </cfRule>
    <cfRule type="cellIs" dxfId="1182" priority="112" operator="lessThan">
      <formula>0</formula>
    </cfRule>
    <cfRule type="cellIs" dxfId="1181" priority="111" operator="equal">
      <formula>0</formula>
    </cfRule>
  </conditionalFormatting>
  <conditionalFormatting sqref="D147:AH149">
    <cfRule type="cellIs" dxfId="1180" priority="110" operator="greaterThan">
      <formula>0</formula>
    </cfRule>
    <cfRule type="cellIs" dxfId="1179" priority="109" operator="lessThan">
      <formula>0</formula>
    </cfRule>
    <cfRule type="cellIs" dxfId="1178" priority="108" operator="equal">
      <formula>0</formula>
    </cfRule>
  </conditionalFormatting>
  <conditionalFormatting sqref="D156:AH158">
    <cfRule type="cellIs" dxfId="1177" priority="107" operator="greaterThan">
      <formula>0</formula>
    </cfRule>
    <cfRule type="cellIs" dxfId="1176" priority="106" operator="lessThan">
      <formula>0</formula>
    </cfRule>
    <cfRule type="cellIs" dxfId="1175" priority="105" operator="equal">
      <formula>0</formula>
    </cfRule>
  </conditionalFormatting>
  <conditionalFormatting sqref="D165:AH167">
    <cfRule type="cellIs" dxfId="1174" priority="104" operator="greaterThan">
      <formula>0</formula>
    </cfRule>
    <cfRule type="cellIs" dxfId="1173" priority="103" operator="lessThan">
      <formula>0</formula>
    </cfRule>
    <cfRule type="cellIs" dxfId="1172" priority="102" operator="equal">
      <formula>0</formula>
    </cfRule>
  </conditionalFormatting>
  <conditionalFormatting sqref="D174:AH176">
    <cfRule type="cellIs" dxfId="1171" priority="101" operator="greaterThan">
      <formula>0</formula>
    </cfRule>
    <cfRule type="cellIs" dxfId="1170" priority="100" operator="lessThan">
      <formula>0</formula>
    </cfRule>
    <cfRule type="cellIs" dxfId="1169" priority="99" operator="equal">
      <formula>0</formula>
    </cfRule>
  </conditionalFormatting>
  <conditionalFormatting sqref="D183:AH185">
    <cfRule type="cellIs" dxfId="1168" priority="98" operator="greaterThan">
      <formula>0</formula>
    </cfRule>
    <cfRule type="cellIs" dxfId="1167" priority="97" operator="lessThan">
      <formula>0</formula>
    </cfRule>
  </conditionalFormatting>
  <conditionalFormatting sqref="D192:AH194">
    <cfRule type="cellIs" dxfId="1166" priority="95" operator="greaterThan">
      <formula>0</formula>
    </cfRule>
    <cfRule type="cellIs" dxfId="1165" priority="94" operator="lessThan">
      <formula>0</formula>
    </cfRule>
  </conditionalFormatting>
  <conditionalFormatting sqref="D201:AH203">
    <cfRule type="cellIs" dxfId="1164" priority="90" operator="equal">
      <formula>0</formula>
    </cfRule>
    <cfRule type="cellIs" dxfId="1163" priority="92" operator="greaterThan">
      <formula>0</formula>
    </cfRule>
    <cfRule type="cellIs" dxfId="1162" priority="91" operator="lessThan">
      <formula>0</formula>
    </cfRule>
  </conditionalFormatting>
  <conditionalFormatting sqref="D210:AH212">
    <cfRule type="cellIs" dxfId="1161" priority="89" operator="greaterThan">
      <formula>0</formula>
    </cfRule>
    <cfRule type="cellIs" dxfId="1160" priority="87" operator="equal">
      <formula>0</formula>
    </cfRule>
    <cfRule type="cellIs" dxfId="1159" priority="88" operator="lessThan">
      <formula>0</formula>
    </cfRule>
  </conditionalFormatting>
  <conditionalFormatting sqref="D219:AH221">
    <cfRule type="cellIs" dxfId="1158" priority="84" operator="equal">
      <formula>0</formula>
    </cfRule>
    <cfRule type="cellIs" dxfId="1157" priority="85" operator="lessThan">
      <formula>0</formula>
    </cfRule>
    <cfRule type="cellIs" dxfId="1156" priority="86" operator="greaterThan">
      <formula>0</formula>
    </cfRule>
  </conditionalFormatting>
  <conditionalFormatting sqref="D228:AH230">
    <cfRule type="cellIs" dxfId="1155" priority="82" operator="lessThan">
      <formula>0</formula>
    </cfRule>
    <cfRule type="cellIs" dxfId="1154" priority="81" operator="equal">
      <formula>0</formula>
    </cfRule>
    <cfRule type="cellIs" dxfId="1153" priority="83" operator="greaterThan">
      <formula>0</formula>
    </cfRule>
  </conditionalFormatting>
  <conditionalFormatting sqref="D237:AH239 D246:AH248">
    <cfRule type="cellIs" dxfId="1152" priority="80" operator="greaterThan">
      <formula>0</formula>
    </cfRule>
    <cfRule type="cellIs" dxfId="1151" priority="78" operator="equal">
      <formula>0</formula>
    </cfRule>
    <cfRule type="cellIs" dxfId="1150" priority="79" operator="lessThan">
      <formula>0</formula>
    </cfRule>
  </conditionalFormatting>
  <conditionalFormatting sqref="D255:AH257">
    <cfRule type="cellIs" dxfId="1149" priority="76" operator="lessThan">
      <formula>0</formula>
    </cfRule>
    <cfRule type="cellIs" dxfId="1148" priority="77" operator="greaterThan">
      <formula>0</formula>
    </cfRule>
  </conditionalFormatting>
  <conditionalFormatting sqref="D264:AH266">
    <cfRule type="cellIs" dxfId="1147" priority="74" operator="greaterThan">
      <formula>0</formula>
    </cfRule>
    <cfRule type="cellIs" dxfId="1146" priority="73" operator="lessThan">
      <formula>0</formula>
    </cfRule>
    <cfRule type="cellIs" dxfId="1145" priority="72" operator="equal">
      <formula>0</formula>
    </cfRule>
  </conditionalFormatting>
  <conditionalFormatting sqref="D273:AH275">
    <cfRule type="cellIs" dxfId="1144" priority="71" operator="greaterThan">
      <formula>0</formula>
    </cfRule>
    <cfRule type="cellIs" dxfId="1143" priority="70" operator="lessThan">
      <formula>0</formula>
    </cfRule>
    <cfRule type="cellIs" dxfId="1142" priority="69" operator="equal">
      <formula>0</formula>
    </cfRule>
  </conditionalFormatting>
  <conditionalFormatting sqref="D282:AH284">
    <cfRule type="cellIs" dxfId="1141" priority="68" operator="greaterThan">
      <formula>0</formula>
    </cfRule>
    <cfRule type="cellIs" dxfId="1140" priority="67" operator="lessThan">
      <formula>0</formula>
    </cfRule>
    <cfRule type="cellIs" dxfId="1139" priority="66" operator="equal">
      <formula>0</formula>
    </cfRule>
  </conditionalFormatting>
  <conditionalFormatting sqref="D291:AH293">
    <cfRule type="cellIs" dxfId="1138" priority="65" operator="greaterThan">
      <formula>0</formula>
    </cfRule>
    <cfRule type="cellIs" dxfId="1137" priority="64" operator="lessThan">
      <formula>0</formula>
    </cfRule>
  </conditionalFormatting>
  <conditionalFormatting sqref="D300:AH302">
    <cfRule type="cellIs" dxfId="1136" priority="62" operator="greaterThan">
      <formula>0</formula>
    </cfRule>
    <cfRule type="cellIs" dxfId="1135" priority="61" operator="lessThan">
      <formula>0</formula>
    </cfRule>
  </conditionalFormatting>
  <conditionalFormatting sqref="D310:AH312">
    <cfRule type="cellIs" dxfId="1134" priority="57" operator="equal">
      <formula>0</formula>
    </cfRule>
    <cfRule type="cellIs" dxfId="1133" priority="59" operator="greaterThan">
      <formula>0</formula>
    </cfRule>
    <cfRule type="cellIs" dxfId="1132" priority="58" operator="lessThan">
      <formula>0</formula>
    </cfRule>
  </conditionalFormatting>
  <conditionalFormatting sqref="D319:AH321">
    <cfRule type="cellIs" dxfId="1131" priority="56" operator="greaterThan">
      <formula>0</formula>
    </cfRule>
    <cfRule type="cellIs" dxfId="1130" priority="55" operator="lessThan">
      <formula>0</formula>
    </cfRule>
    <cfRule type="cellIs" dxfId="1129" priority="54" operator="equal">
      <formula>0</formula>
    </cfRule>
  </conditionalFormatting>
  <conditionalFormatting sqref="D328:AH330">
    <cfRule type="cellIs" dxfId="1128" priority="51" operator="greaterThan">
      <formula>0</formula>
    </cfRule>
    <cfRule type="cellIs" dxfId="1127" priority="50" operator="lessThan">
      <formula>0</formula>
    </cfRule>
    <cfRule type="cellIs" dxfId="1126" priority="49" operator="equal">
      <formula>0</formula>
    </cfRule>
  </conditionalFormatting>
  <conditionalFormatting sqref="D337:AH339">
    <cfRule type="cellIs" dxfId="1125" priority="48" operator="greaterThan">
      <formula>0</formula>
    </cfRule>
    <cfRule type="cellIs" dxfId="1124" priority="47" operator="lessThan">
      <formula>0</formula>
    </cfRule>
  </conditionalFormatting>
  <conditionalFormatting sqref="D346:AH348">
    <cfRule type="cellIs" dxfId="1123" priority="43" operator="equal">
      <formula>0</formula>
    </cfRule>
    <cfRule type="cellIs" dxfId="1122" priority="45" operator="greaterThan">
      <formula>0</formula>
    </cfRule>
    <cfRule type="cellIs" dxfId="1121" priority="44" operator="lessThan">
      <formula>0</formula>
    </cfRule>
  </conditionalFormatting>
  <conditionalFormatting sqref="D355:AH357">
    <cfRule type="cellIs" dxfId="1120" priority="42" operator="greaterThan">
      <formula>0</formula>
    </cfRule>
    <cfRule type="cellIs" dxfId="1119" priority="40" operator="equal">
      <formula>0</formula>
    </cfRule>
    <cfRule type="cellIs" dxfId="1118" priority="41" operator="lessThan">
      <formula>0</formula>
    </cfRule>
  </conditionalFormatting>
  <conditionalFormatting sqref="D364:AH366">
    <cfRule type="cellIs" dxfId="1117" priority="39" operator="greaterThan">
      <formula>0</formula>
    </cfRule>
    <cfRule type="cellIs" dxfId="1116" priority="38" operator="lessThan">
      <formula>0</formula>
    </cfRule>
    <cfRule type="cellIs" dxfId="1115" priority="37" operator="equal">
      <formula>0</formula>
    </cfRule>
  </conditionalFormatting>
  <conditionalFormatting sqref="D373:AH375">
    <cfRule type="cellIs" dxfId="1114" priority="36" operator="greaterThan">
      <formula>0</formula>
    </cfRule>
    <cfRule type="cellIs" dxfId="1113" priority="35" operator="lessThan">
      <formula>0</formula>
    </cfRule>
  </conditionalFormatting>
  <conditionalFormatting sqref="D382:AH384">
    <cfRule type="cellIs" dxfId="1112" priority="31" operator="equal">
      <formula>0</formula>
    </cfRule>
    <cfRule type="cellIs" dxfId="1111" priority="33" operator="greaterThan">
      <formula>0</formula>
    </cfRule>
    <cfRule type="cellIs" dxfId="1110" priority="32" operator="lessThan">
      <formula>0</formula>
    </cfRule>
  </conditionalFormatting>
  <conditionalFormatting sqref="D391:AH393">
    <cfRule type="cellIs" dxfId="1109" priority="29" operator="lessThan">
      <formula>0</formula>
    </cfRule>
    <cfRule type="cellIs" dxfId="1108" priority="30" operator="greaterThan">
      <formula>0</formula>
    </cfRule>
  </conditionalFormatting>
  <conditionalFormatting sqref="D400:AH402 D409:AH411">
    <cfRule type="cellIs" dxfId="1107" priority="26" operator="lessThan">
      <formula>0</formula>
    </cfRule>
    <cfRule type="cellIs" dxfId="1106" priority="27" operator="greaterThan">
      <formula>0</formula>
    </cfRule>
    <cfRule type="cellIs" dxfId="1105" priority="25" operator="equal">
      <formula>0</formula>
    </cfRule>
  </conditionalFormatting>
  <conditionalFormatting sqref="D418:AH420">
    <cfRule type="cellIs" dxfId="1104" priority="22" operator="equal">
      <formula>0</formula>
    </cfRule>
    <cfRule type="cellIs" dxfId="1103" priority="23" operator="lessThan">
      <formula>0</formula>
    </cfRule>
    <cfRule type="cellIs" dxfId="1102" priority="24" operator="greaterThan">
      <formula>0</formula>
    </cfRule>
  </conditionalFormatting>
  <conditionalFormatting sqref="D427:AH429">
    <cfRule type="cellIs" dxfId="1101" priority="20" operator="lessThan">
      <formula>0</formula>
    </cfRule>
    <cfRule type="cellIs" dxfId="1100" priority="19" operator="equal">
      <formula>0</formula>
    </cfRule>
    <cfRule type="cellIs" dxfId="1099" priority="21" operator="greaterThan">
      <formula>0</formula>
    </cfRule>
  </conditionalFormatting>
  <conditionalFormatting sqref="D437:AH439">
    <cfRule type="cellIs" dxfId="1098" priority="17" operator="lessThan">
      <formula>0</formula>
    </cfRule>
    <cfRule type="cellIs" dxfId="1097" priority="18" operator="greaterThan">
      <formula>0</formula>
    </cfRule>
  </conditionalFormatting>
  <conditionalFormatting sqref="D447:AH449">
    <cfRule type="cellIs" dxfId="1096" priority="15" operator="greaterThan">
      <formula>0</formula>
    </cfRule>
    <cfRule type="cellIs" dxfId="1095" priority="14" operator="lessThan">
      <formula>0</formula>
    </cfRule>
  </conditionalFormatting>
  <conditionalFormatting sqref="D457:AH459">
    <cfRule type="cellIs" dxfId="1094" priority="11" operator="lessThan">
      <formula>0</formula>
    </cfRule>
    <cfRule type="cellIs" dxfId="1093" priority="12" operator="greaterThan">
      <formula>0</formula>
    </cfRule>
  </conditionalFormatting>
  <conditionalFormatting sqref="D467:AH469">
    <cfRule type="cellIs" dxfId="1092" priority="53" operator="greaterThan">
      <formula>0</formula>
    </cfRule>
    <cfRule type="cellIs" dxfId="1091" priority="52" operator="lessThan">
      <formula>0</formula>
    </cfRule>
  </conditionalFormatting>
  <conditionalFormatting sqref="D477:AH479">
    <cfRule type="cellIs" dxfId="1090" priority="9" operator="greaterThan">
      <formula>0</formula>
    </cfRule>
    <cfRule type="cellIs" dxfId="1089" priority="8" operator="lessThan">
      <formula>0</formula>
    </cfRule>
  </conditionalFormatting>
  <conditionalFormatting sqref="D487:AH489">
    <cfRule type="cellIs" dxfId="1088" priority="5" operator="lessThan">
      <formula>0</formula>
    </cfRule>
    <cfRule type="cellIs" dxfId="1087" priority="6" operator="greaterThan">
      <formula>0</formula>
    </cfRule>
  </conditionalFormatting>
  <conditionalFormatting sqref="D497:AH499">
    <cfRule type="cellIs" dxfId="1086" priority="3" operator="greaterThan">
      <formula>0</formula>
    </cfRule>
    <cfRule type="cellIs" dxfId="1085" priority="2" operator="lessThan">
      <formula>0</formula>
    </cfRule>
  </conditionalFormatting>
  <conditionalFormatting sqref="V486">
    <cfRule type="cellIs" dxfId="1084" priority="1993" operator="greaterThan">
      <formula>0</formula>
    </cfRule>
    <cfRule type="cellIs" dxfId="1083" priority="1992" operator="lessThan">
      <formula>0</formula>
    </cfRule>
  </conditionalFormatting>
  <conditionalFormatting sqref="W20:AH22">
    <cfRule type="cellIs" dxfId="1082" priority="150" operator="equal">
      <formula>0</formula>
    </cfRule>
  </conditionalFormatting>
  <conditionalFormatting sqref="W56:AH58">
    <cfRule type="cellIs" dxfId="1081" priority="139" operator="lessThan">
      <formula>0</formula>
    </cfRule>
    <cfRule type="cellIs" dxfId="1080" priority="140" operator="greaterThan">
      <formula>0</formula>
    </cfRule>
    <cfRule type="cellIs" dxfId="1079" priority="138" operator="equal">
      <formula>0</formula>
    </cfRule>
  </conditionalFormatting>
  <conditionalFormatting sqref="W74:AH76">
    <cfRule type="cellIs" dxfId="1078" priority="132" operator="equal">
      <formula>0</formula>
    </cfRule>
  </conditionalFormatting>
  <conditionalFormatting sqref="W83:AH85">
    <cfRule type="cellIs" dxfId="1077" priority="129" operator="equal">
      <formula>0</formula>
    </cfRule>
  </conditionalFormatting>
  <conditionalFormatting sqref="W101:AH103">
    <cfRule type="cellIs" dxfId="1076" priority="123" operator="equal">
      <formula>0</formula>
    </cfRule>
  </conditionalFormatting>
  <conditionalFormatting sqref="W110:AH112">
    <cfRule type="cellIs" dxfId="1075" priority="120" operator="equal">
      <formula>0</formula>
    </cfRule>
  </conditionalFormatting>
  <conditionalFormatting sqref="W183:AH185">
    <cfRule type="cellIs" dxfId="1074" priority="96" operator="equal">
      <formula>0</formula>
    </cfRule>
  </conditionalFormatting>
  <conditionalFormatting sqref="W192:AH194">
    <cfRule type="cellIs" dxfId="1073" priority="93" operator="equal">
      <formula>0</formula>
    </cfRule>
  </conditionalFormatting>
  <conditionalFormatting sqref="W255:AH257">
    <cfRule type="cellIs" dxfId="1072" priority="75" operator="equal">
      <formula>0</formula>
    </cfRule>
  </conditionalFormatting>
  <conditionalFormatting sqref="W291:AH293">
    <cfRule type="cellIs" dxfId="1071" priority="63" operator="equal">
      <formula>0</formula>
    </cfRule>
  </conditionalFormatting>
  <conditionalFormatting sqref="W300:AH302">
    <cfRule type="cellIs" dxfId="1070" priority="60" operator="equal">
      <formula>0</formula>
    </cfRule>
  </conditionalFormatting>
  <conditionalFormatting sqref="W337:AH339">
    <cfRule type="cellIs" dxfId="1069" priority="46" operator="equal">
      <formula>0</formula>
    </cfRule>
  </conditionalFormatting>
  <conditionalFormatting sqref="W373:AH375">
    <cfRule type="cellIs" dxfId="1068" priority="34" operator="equal">
      <formula>0</formula>
    </cfRule>
  </conditionalFormatting>
  <conditionalFormatting sqref="W391:AH393">
    <cfRule type="cellIs" dxfId="1067" priority="28" operator="equal">
      <formula>0</formula>
    </cfRule>
  </conditionalFormatting>
  <conditionalFormatting sqref="W437:AH439">
    <cfRule type="cellIs" dxfId="1066" priority="16" operator="equal">
      <formula>0</formula>
    </cfRule>
  </conditionalFormatting>
  <conditionalFormatting sqref="W447:AH449">
    <cfRule type="cellIs" dxfId="1065" priority="13" operator="equal">
      <formula>0</formula>
    </cfRule>
  </conditionalFormatting>
  <conditionalFormatting sqref="W457:AH459">
    <cfRule type="cellIs" dxfId="1064" priority="10" operator="equal">
      <formula>0</formula>
    </cfRule>
  </conditionalFormatting>
  <conditionalFormatting sqref="W477:AH479">
    <cfRule type="cellIs" dxfId="1063" priority="7" operator="equal">
      <formula>0</formula>
    </cfRule>
  </conditionalFormatting>
  <conditionalFormatting sqref="W487:AH489">
    <cfRule type="cellIs" dxfId="1062" priority="4" operator="equal">
      <formula>0</formula>
    </cfRule>
  </conditionalFormatting>
  <conditionalFormatting sqref="W497:AH499">
    <cfRule type="cellIs" dxfId="1061" priority="1" operator="equal">
      <formula>0</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0F7E-ACAC-478D-87F6-399A09E19AA1}">
  <sheetPr codeName="Tabelle2">
    <tabColor theme="0" tint="-0.34998626667073579"/>
  </sheetPr>
  <dimension ref="A1:AK56"/>
  <sheetViews>
    <sheetView zoomScale="50" zoomScaleNormal="50" workbookViewId="0">
      <pane xSplit="2" ySplit="4" topLeftCell="C41" activePane="bottomRight" state="frozen"/>
      <selection pane="topRight" activeCell="C1" sqref="C1"/>
      <selection pane="bottomLeft" activeCell="A5" sqref="A5"/>
      <selection pane="bottomRight" activeCell="P54" sqref="P54"/>
    </sheetView>
  </sheetViews>
  <sheetFormatPr defaultColWidth="9.44140625" defaultRowHeight="15" customHeight="1" outlineLevelRow="1" outlineLevelCol="1" x14ac:dyDescent="0.3"/>
  <cols>
    <col min="1" max="1" width="29" style="137" bestFit="1" customWidth="1"/>
    <col min="2" max="2" width="57.5546875" style="137" bestFit="1" customWidth="1"/>
    <col min="3" max="3" width="20.5546875" style="104" customWidth="1"/>
    <col min="4" max="4" width="17.5546875" customWidth="1"/>
    <col min="5" max="6" width="22.44140625" bestFit="1" customWidth="1"/>
    <col min="7" max="7" width="16" hidden="1" customWidth="1"/>
    <col min="8" max="8" width="18.44140625" hidden="1" customWidth="1"/>
    <col min="9" max="9" width="20.44140625" style="127" customWidth="1"/>
    <col min="10" max="14" width="19.44140625" hidden="1" customWidth="1" outlineLevel="1"/>
    <col min="15" max="15" width="16.44140625" style="127" customWidth="1" collapsed="1"/>
    <col min="16" max="16" width="21.44140625" style="127" bestFit="1" customWidth="1"/>
    <col min="17" max="17" width="17.5546875" bestFit="1" customWidth="1"/>
    <col min="18" max="18" width="16" bestFit="1" customWidth="1"/>
    <col min="19" max="19" width="17.5546875" bestFit="1" customWidth="1"/>
    <col min="20" max="20" width="16" bestFit="1" customWidth="1"/>
    <col min="21" max="21" width="17.5546875" bestFit="1" customWidth="1"/>
    <col min="22" max="22" width="16" bestFit="1" customWidth="1"/>
    <col min="23" max="23" width="81.5546875" customWidth="1"/>
    <col min="24" max="25" width="19.5546875" bestFit="1" customWidth="1"/>
    <col min="26" max="27" width="22.5546875" bestFit="1" customWidth="1"/>
    <col min="28" max="28" width="5.44140625" customWidth="1"/>
    <col min="29" max="33" width="17.44140625" bestFit="1" customWidth="1"/>
    <col min="34" max="34" width="16.44140625" bestFit="1" customWidth="1"/>
    <col min="37" max="37" width="12.5546875" bestFit="1" customWidth="1"/>
  </cols>
  <sheetData>
    <row r="1" spans="1:37" ht="14.4" x14ac:dyDescent="0.3"/>
    <row r="2" spans="1:37" ht="52.35" customHeight="1" x14ac:dyDescent="0.3">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7" s="271" customFormat="1" ht="62.85" customHeight="1" thickBot="1" x14ac:dyDescent="0.35">
      <c r="A3" s="269"/>
      <c r="B3" s="269"/>
      <c r="C3" s="269"/>
      <c r="D3" s="269"/>
      <c r="E3" s="513" t="s">
        <v>167</v>
      </c>
      <c r="F3" s="514"/>
      <c r="G3" s="514"/>
      <c r="H3" s="514"/>
      <c r="I3" s="513" t="s">
        <v>167</v>
      </c>
      <c r="J3" s="514"/>
      <c r="K3" s="514"/>
      <c r="L3" s="514"/>
      <c r="M3" s="514"/>
      <c r="N3" s="514"/>
      <c r="O3" s="513" t="s">
        <v>167</v>
      </c>
      <c r="P3" s="514"/>
      <c r="Q3" s="514"/>
      <c r="R3" s="514"/>
      <c r="S3" s="514"/>
      <c r="T3" s="514"/>
      <c r="U3" s="514"/>
      <c r="V3" s="514"/>
      <c r="W3" s="513" t="s">
        <v>167</v>
      </c>
      <c r="X3" s="513" t="s">
        <v>167</v>
      </c>
      <c r="Y3" s="269"/>
      <c r="Z3" s="269"/>
      <c r="AA3" s="269"/>
      <c r="AB3" s="269"/>
      <c r="AC3" s="898" t="s">
        <v>168</v>
      </c>
      <c r="AD3" s="899"/>
      <c r="AE3" s="899"/>
      <c r="AF3" s="899"/>
      <c r="AG3" s="900"/>
      <c r="AH3" s="901"/>
    </row>
    <row r="4" spans="1:37" ht="96.6" customHeight="1" thickBot="1" x14ac:dyDescent="0.35">
      <c r="A4" s="146" t="s">
        <v>1</v>
      </c>
      <c r="B4" s="35" t="s">
        <v>2</v>
      </c>
      <c r="C4" s="293" t="s">
        <v>169</v>
      </c>
      <c r="D4" s="317" t="s">
        <v>170</v>
      </c>
      <c r="E4" s="279" t="s">
        <v>171</v>
      </c>
      <c r="F4" s="279" t="s">
        <v>172</v>
      </c>
      <c r="G4" s="97" t="s">
        <v>173</v>
      </c>
      <c r="H4" s="272" t="s">
        <v>174</v>
      </c>
      <c r="I4" s="35" t="s">
        <v>175</v>
      </c>
      <c r="J4" s="643" t="s">
        <v>176</v>
      </c>
      <c r="K4" s="644" t="s">
        <v>177</v>
      </c>
      <c r="L4" s="644" t="s">
        <v>178</v>
      </c>
      <c r="M4" s="644" t="s">
        <v>179</v>
      </c>
      <c r="N4" s="280" t="s">
        <v>180</v>
      </c>
      <c r="O4" s="278" t="s">
        <v>181</v>
      </c>
      <c r="P4" s="364" t="s">
        <v>182</v>
      </c>
      <c r="Q4" s="311" t="s">
        <v>183</v>
      </c>
      <c r="R4" s="312" t="s">
        <v>184</v>
      </c>
      <c r="S4" s="318" t="s">
        <v>185</v>
      </c>
      <c r="T4" s="557" t="s">
        <v>186</v>
      </c>
      <c r="U4" s="557" t="s">
        <v>187</v>
      </c>
      <c r="V4" s="319" t="s">
        <v>188</v>
      </c>
      <c r="W4" s="35" t="s">
        <v>189</v>
      </c>
      <c r="X4" s="35" t="s">
        <v>190</v>
      </c>
      <c r="Y4" s="35" t="s">
        <v>191</v>
      </c>
      <c r="Z4" s="320" t="s">
        <v>192</v>
      </c>
      <c r="AA4" s="319" t="s">
        <v>193</v>
      </c>
      <c r="AB4" s="294"/>
      <c r="AC4" s="5" t="s">
        <v>176</v>
      </c>
      <c r="AD4" s="6" t="s">
        <v>177</v>
      </c>
      <c r="AE4" s="6" t="s">
        <v>178</v>
      </c>
      <c r="AF4" s="6" t="s">
        <v>179</v>
      </c>
      <c r="AG4" s="6" t="s">
        <v>180</v>
      </c>
      <c r="AH4" s="15" t="s">
        <v>21</v>
      </c>
    </row>
    <row r="5" spans="1:37" ht="36" customHeight="1" outlineLevel="1" x14ac:dyDescent="0.3">
      <c r="A5" s="139" t="s">
        <v>34</v>
      </c>
      <c r="B5" s="36" t="s">
        <v>35</v>
      </c>
      <c r="C5" s="195">
        <v>97638.13</v>
      </c>
      <c r="D5" s="196">
        <v>106265.4697727591</v>
      </c>
      <c r="E5" s="183">
        <v>148790.6299</v>
      </c>
      <c r="F5" s="183"/>
      <c r="G5" s="273">
        <f>E5-I5</f>
        <v>0</v>
      </c>
      <c r="H5" s="31">
        <f t="shared" ref="H5:H16" si="0">E5/I5-1</f>
        <v>0</v>
      </c>
      <c r="I5" s="183">
        <v>148790.6299</v>
      </c>
      <c r="J5" s="549">
        <v>106000</v>
      </c>
      <c r="K5" s="693">
        <v>143991</v>
      </c>
      <c r="L5" s="693">
        <v>151612.44</v>
      </c>
      <c r="M5" s="693">
        <v>153674.51999999999</v>
      </c>
      <c r="N5" s="693">
        <v>151036</v>
      </c>
      <c r="O5" s="211"/>
      <c r="P5" s="366">
        <f>I5-O5</f>
        <v>148790.6299</v>
      </c>
      <c r="Q5" s="273">
        <f t="shared" ref="Q5:Q36" si="1">I5-C5</f>
        <v>51152.499899999995</v>
      </c>
      <c r="R5" s="9">
        <f t="shared" ref="R5:R36" si="2">I5/C5-1</f>
        <v>0.52389880777110331</v>
      </c>
      <c r="S5" s="273">
        <f t="shared" ref="S5:S36" si="3">I5-D5</f>
        <v>42525.160127240903</v>
      </c>
      <c r="T5" s="31">
        <f>I5/D5-1</f>
        <v>0.40017853605858833</v>
      </c>
      <c r="U5" s="559">
        <f>P5-D5</f>
        <v>42525.160127240903</v>
      </c>
      <c r="V5" s="9">
        <f t="shared" ref="V5:V16" si="4">P5/D5-1</f>
        <v>0.40017853605858833</v>
      </c>
      <c r="W5" s="166"/>
      <c r="X5" s="171"/>
      <c r="Y5" s="192">
        <f t="shared" ref="Y5:Y36" si="5">I5+X5</f>
        <v>148790.6299</v>
      </c>
      <c r="Z5" s="273">
        <f>Y5-D5-O5</f>
        <v>42525.160127240903</v>
      </c>
      <c r="AA5" s="9">
        <f t="shared" ref="AA5:AA52" si="6">(Y5-O5)/D5-1</f>
        <v>0.40017853605858833</v>
      </c>
      <c r="AB5" s="16"/>
      <c r="AC5" s="20"/>
      <c r="AD5" s="21"/>
      <c r="AE5" s="21"/>
      <c r="AF5" s="21"/>
      <c r="AG5" s="40"/>
      <c r="AH5" s="22">
        <f t="shared" ref="AH5:AH16" si="7">SUM(AC5:AG5)</f>
        <v>0</v>
      </c>
    </row>
    <row r="6" spans="1:37" ht="37.35" customHeight="1" outlineLevel="1" x14ac:dyDescent="0.3">
      <c r="A6" s="140" t="s">
        <v>34</v>
      </c>
      <c r="B6" s="37" t="s">
        <v>45</v>
      </c>
      <c r="C6" s="170">
        <v>111741.51240000001</v>
      </c>
      <c r="D6" s="176">
        <v>115014.63964260205</v>
      </c>
      <c r="E6" s="161">
        <v>115748.19960000001</v>
      </c>
      <c r="F6" s="161"/>
      <c r="G6" s="230">
        <f t="shared" ref="G6:G16" si="8">E6-I6</f>
        <v>0</v>
      </c>
      <c r="H6" s="32">
        <f t="shared" si="0"/>
        <v>0</v>
      </c>
      <c r="I6" s="161">
        <v>115748.19960000001</v>
      </c>
      <c r="J6" s="694">
        <v>115500</v>
      </c>
      <c r="K6" s="694">
        <v>115500</v>
      </c>
      <c r="L6" s="694">
        <v>115670.2185</v>
      </c>
      <c r="M6" s="694">
        <v>118250</v>
      </c>
      <c r="N6" s="694">
        <v>115053.78940000001</v>
      </c>
      <c r="O6" s="212"/>
      <c r="P6" s="366">
        <f t="shared" ref="P6:P54" si="9">I6-O6</f>
        <v>115748.19960000001</v>
      </c>
      <c r="Q6" s="230">
        <f t="shared" si="1"/>
        <v>4006.6872000000003</v>
      </c>
      <c r="R6" s="10">
        <f t="shared" si="2"/>
        <v>3.5856747541211931E-2</v>
      </c>
      <c r="S6" s="230">
        <f t="shared" si="3"/>
        <v>733.55995739795617</v>
      </c>
      <c r="T6" s="32">
        <f t="shared" ref="T6:T36" si="10">I6/D6-1</f>
        <v>6.3779703147133215E-3</v>
      </c>
      <c r="U6" s="560">
        <f t="shared" ref="U6:U37" si="11">P6-D6</f>
        <v>733.55995739795617</v>
      </c>
      <c r="V6" s="10">
        <f t="shared" si="4"/>
        <v>6.3779703147133215E-3</v>
      </c>
      <c r="W6" s="167" t="s">
        <v>194</v>
      </c>
      <c r="X6" s="172"/>
      <c r="Y6" s="181">
        <f>I6+X6</f>
        <v>115748.19960000001</v>
      </c>
      <c r="Z6" s="230">
        <f t="shared" ref="Z6:Z16" si="12">Y6-D6-O6</f>
        <v>733.55995739795617</v>
      </c>
      <c r="AA6" s="10">
        <f t="shared" si="6"/>
        <v>6.3779703147133215E-3</v>
      </c>
      <c r="AB6" s="16"/>
      <c r="AC6" s="98">
        <v>9703.9601999999995</v>
      </c>
      <c r="AD6" s="17">
        <v>33308.558400000002</v>
      </c>
      <c r="AE6" s="17">
        <v>29934.3603</v>
      </c>
      <c r="AF6" s="17">
        <v>25800.250499999998</v>
      </c>
      <c r="AG6" s="41">
        <v>16451.100200000001</v>
      </c>
      <c r="AH6" s="18">
        <f t="shared" si="7"/>
        <v>115198.22960000001</v>
      </c>
      <c r="AK6" s="703"/>
    </row>
    <row r="7" spans="1:37" ht="36" customHeight="1" outlineLevel="1" x14ac:dyDescent="0.3">
      <c r="A7" s="140" t="s">
        <v>46</v>
      </c>
      <c r="B7" s="37" t="s">
        <v>47</v>
      </c>
      <c r="C7" s="170">
        <v>32642.5802</v>
      </c>
      <c r="D7" s="176">
        <v>50000</v>
      </c>
      <c r="E7" s="161">
        <v>65174.149100000002</v>
      </c>
      <c r="F7" s="161"/>
      <c r="G7" s="230">
        <f t="shared" si="8"/>
        <v>0</v>
      </c>
      <c r="H7" s="32">
        <f t="shared" si="0"/>
        <v>0</v>
      </c>
      <c r="I7" s="161">
        <v>65174.149100000002</v>
      </c>
      <c r="J7" s="694">
        <v>50000</v>
      </c>
      <c r="K7" s="694">
        <v>72236</v>
      </c>
      <c r="L7" s="694">
        <v>72236</v>
      </c>
      <c r="M7" s="694">
        <v>69495.289999999994</v>
      </c>
      <c r="N7" s="694">
        <v>69495.289999999994</v>
      </c>
      <c r="O7" s="212"/>
      <c r="P7" s="366">
        <f t="shared" si="9"/>
        <v>65174.149100000002</v>
      </c>
      <c r="Q7" s="230">
        <f t="shared" si="1"/>
        <v>32531.568900000002</v>
      </c>
      <c r="R7" s="10">
        <f t="shared" si="2"/>
        <v>0.99659918733997621</v>
      </c>
      <c r="S7" s="230">
        <f t="shared" si="3"/>
        <v>15174.149100000002</v>
      </c>
      <c r="T7" s="32">
        <f t="shared" si="10"/>
        <v>0.30348298200000001</v>
      </c>
      <c r="U7" s="560">
        <f t="shared" si="11"/>
        <v>15174.149100000002</v>
      </c>
      <c r="V7" s="10">
        <f t="shared" si="4"/>
        <v>0.30348298200000001</v>
      </c>
      <c r="W7" s="167"/>
      <c r="X7" s="172"/>
      <c r="Y7" s="181">
        <f t="shared" si="5"/>
        <v>65174.149100000002</v>
      </c>
      <c r="Z7" s="230">
        <f t="shared" si="12"/>
        <v>15174.149100000002</v>
      </c>
      <c r="AA7" s="10">
        <f t="shared" si="6"/>
        <v>0.30348298200000001</v>
      </c>
      <c r="AB7" s="16"/>
      <c r="AC7" s="19"/>
      <c r="AD7" s="17"/>
      <c r="AE7" s="17"/>
      <c r="AF7" s="17"/>
      <c r="AG7" s="41"/>
      <c r="AH7" s="18">
        <f t="shared" si="7"/>
        <v>0</v>
      </c>
    </row>
    <row r="8" spans="1:37" ht="36" customHeight="1" outlineLevel="1" x14ac:dyDescent="0.3">
      <c r="A8" s="140" t="s">
        <v>46</v>
      </c>
      <c r="B8" s="37" t="s">
        <v>195</v>
      </c>
      <c r="C8" s="197">
        <v>68244.372199999998</v>
      </c>
      <c r="D8" s="176">
        <v>77554.385904060022</v>
      </c>
      <c r="E8" s="161">
        <v>149190.677</v>
      </c>
      <c r="F8" s="161"/>
      <c r="G8" s="230">
        <f t="shared" si="8"/>
        <v>0</v>
      </c>
      <c r="H8" s="32">
        <f t="shared" si="0"/>
        <v>0</v>
      </c>
      <c r="I8" s="161">
        <v>149190.677</v>
      </c>
      <c r="J8" s="694">
        <v>98458</v>
      </c>
      <c r="K8" s="694">
        <v>98458</v>
      </c>
      <c r="L8" s="694">
        <v>98458</v>
      </c>
      <c r="M8" s="694">
        <v>132569</v>
      </c>
      <c r="N8" s="694">
        <v>136500</v>
      </c>
      <c r="O8" s="212"/>
      <c r="P8" s="366">
        <f t="shared" si="9"/>
        <v>149190.677</v>
      </c>
      <c r="Q8" s="230">
        <f t="shared" si="1"/>
        <v>80946.304799999998</v>
      </c>
      <c r="R8" s="10">
        <f t="shared" si="2"/>
        <v>1.1861242501106926</v>
      </c>
      <c r="S8" s="230">
        <f t="shared" si="3"/>
        <v>71636.291095939974</v>
      </c>
      <c r="T8" s="32">
        <f t="shared" si="10"/>
        <v>0.92369103643678985</v>
      </c>
      <c r="U8" s="560">
        <f t="shared" si="11"/>
        <v>71636.291095939974</v>
      </c>
      <c r="V8" s="10">
        <f t="shared" si="4"/>
        <v>0.92369103643678985</v>
      </c>
      <c r="W8" s="167" t="s">
        <v>196</v>
      </c>
      <c r="X8" s="172"/>
      <c r="Y8" s="181">
        <f t="shared" si="5"/>
        <v>149190.677</v>
      </c>
      <c r="Z8" s="230">
        <f t="shared" si="12"/>
        <v>71636.291095939974</v>
      </c>
      <c r="AA8" s="10">
        <f t="shared" si="6"/>
        <v>0.92369103643678985</v>
      </c>
      <c r="AB8" s="16"/>
      <c r="AC8" s="19">
        <v>16458</v>
      </c>
      <c r="AD8" s="17">
        <v>38027</v>
      </c>
      <c r="AE8" s="17">
        <v>43084</v>
      </c>
      <c r="AF8" s="17">
        <v>28931</v>
      </c>
      <c r="AG8" s="17">
        <v>23933</v>
      </c>
      <c r="AH8" s="18">
        <f t="shared" si="7"/>
        <v>150433</v>
      </c>
    </row>
    <row r="9" spans="1:37" ht="36" customHeight="1" outlineLevel="1" x14ac:dyDescent="0.3">
      <c r="A9" s="142" t="s">
        <v>49</v>
      </c>
      <c r="B9" s="44" t="s">
        <v>197</v>
      </c>
      <c r="C9" s="198">
        <v>15341.820100000001</v>
      </c>
      <c r="D9" s="177">
        <v>15000</v>
      </c>
      <c r="E9" s="184">
        <v>17475.280200000001</v>
      </c>
      <c r="F9" s="184"/>
      <c r="G9" s="230">
        <f t="shared" si="8"/>
        <v>0</v>
      </c>
      <c r="H9" s="32">
        <f t="shared" si="0"/>
        <v>0</v>
      </c>
      <c r="I9" s="184">
        <v>17475.280200000001</v>
      </c>
      <c r="J9" s="694">
        <v>15000</v>
      </c>
      <c r="K9" s="694">
        <v>15733</v>
      </c>
      <c r="L9" s="694">
        <v>15733</v>
      </c>
      <c r="M9" s="694">
        <v>16432.64</v>
      </c>
      <c r="N9" s="694">
        <v>17791</v>
      </c>
      <c r="O9" s="213"/>
      <c r="P9" s="367">
        <f t="shared" si="9"/>
        <v>17475.280200000001</v>
      </c>
      <c r="Q9" s="230">
        <f t="shared" si="1"/>
        <v>2133.4601000000002</v>
      </c>
      <c r="R9" s="10">
        <f t="shared" si="2"/>
        <v>0.13906173362051089</v>
      </c>
      <c r="S9" s="230">
        <f t="shared" si="3"/>
        <v>2475.2802000000011</v>
      </c>
      <c r="T9" s="32">
        <f t="shared" si="10"/>
        <v>0.16501867999999997</v>
      </c>
      <c r="U9" s="560">
        <f t="shared" si="11"/>
        <v>2475.2802000000011</v>
      </c>
      <c r="V9" s="10">
        <f t="shared" si="4"/>
        <v>0.16501867999999997</v>
      </c>
      <c r="W9" s="168"/>
      <c r="X9" s="173"/>
      <c r="Y9" s="181">
        <f t="shared" si="5"/>
        <v>17475.280200000001</v>
      </c>
      <c r="Z9" s="230">
        <f t="shared" si="12"/>
        <v>2475.2802000000011</v>
      </c>
      <c r="AA9" s="10">
        <f t="shared" si="6"/>
        <v>0.16501867999999997</v>
      </c>
      <c r="AB9" s="16"/>
      <c r="AC9" s="24"/>
      <c r="AD9" s="25"/>
      <c r="AE9" s="25"/>
      <c r="AF9" s="25"/>
      <c r="AG9" s="42"/>
      <c r="AH9" s="18">
        <f t="shared" si="7"/>
        <v>0</v>
      </c>
      <c r="AK9" s="126"/>
    </row>
    <row r="10" spans="1:37" ht="36" customHeight="1" outlineLevel="1" thickBot="1" x14ac:dyDescent="0.35">
      <c r="A10" s="147" t="s">
        <v>49</v>
      </c>
      <c r="B10" s="38" t="s">
        <v>51</v>
      </c>
      <c r="C10" s="199">
        <v>45218.828999999998</v>
      </c>
      <c r="D10" s="178">
        <v>48653.507603496822</v>
      </c>
      <c r="E10" s="162">
        <v>61662</v>
      </c>
      <c r="F10" s="162"/>
      <c r="G10" s="274">
        <f t="shared" si="8"/>
        <v>0</v>
      </c>
      <c r="H10" s="33">
        <f t="shared" si="0"/>
        <v>0</v>
      </c>
      <c r="I10" s="784">
        <v>61662</v>
      </c>
      <c r="J10" s="695">
        <v>48925</v>
      </c>
      <c r="K10" s="695">
        <v>48925</v>
      </c>
      <c r="L10" s="695">
        <v>48925</v>
      </c>
      <c r="M10" s="695">
        <v>48925</v>
      </c>
      <c r="N10" s="695">
        <v>60000</v>
      </c>
      <c r="O10" s="214"/>
      <c r="P10" s="368">
        <f t="shared" si="9"/>
        <v>61662</v>
      </c>
      <c r="Q10" s="274">
        <f t="shared" si="1"/>
        <v>16443.171000000002</v>
      </c>
      <c r="R10" s="12">
        <f t="shared" si="2"/>
        <v>0.36363548910123256</v>
      </c>
      <c r="S10" s="274">
        <f t="shared" si="3"/>
        <v>13008.492396503178</v>
      </c>
      <c r="T10" s="33">
        <f t="shared" si="10"/>
        <v>0.26737008362308146</v>
      </c>
      <c r="U10" s="561">
        <f t="shared" si="11"/>
        <v>13008.492396503178</v>
      </c>
      <c r="V10" s="12">
        <f t="shared" si="4"/>
        <v>0.26737008362308146</v>
      </c>
      <c r="W10" s="169" t="s">
        <v>198</v>
      </c>
      <c r="X10" s="174"/>
      <c r="Y10" s="193">
        <f t="shared" si="5"/>
        <v>61662</v>
      </c>
      <c r="Z10" s="274">
        <f t="shared" si="12"/>
        <v>13008.492396503178</v>
      </c>
      <c r="AA10" s="12">
        <f t="shared" si="6"/>
        <v>0.26737008362308146</v>
      </c>
      <c r="AB10" s="16"/>
      <c r="AC10" s="24">
        <v>6925</v>
      </c>
      <c r="AD10" s="25">
        <v>12000</v>
      </c>
      <c r="AE10" s="25">
        <v>12000</v>
      </c>
      <c r="AF10" s="25">
        <v>10000</v>
      </c>
      <c r="AG10" s="42">
        <v>8000</v>
      </c>
      <c r="AH10" s="23">
        <f t="shared" si="7"/>
        <v>48925</v>
      </c>
    </row>
    <row r="11" spans="1:37" ht="36" customHeight="1" outlineLevel="1" x14ac:dyDescent="0.3">
      <c r="A11" s="99" t="s">
        <v>52</v>
      </c>
      <c r="B11" s="107" t="s">
        <v>53</v>
      </c>
      <c r="C11" s="200">
        <v>2809981.3996000001</v>
      </c>
      <c r="D11" s="175">
        <v>2519959.6890000021</v>
      </c>
      <c r="E11" s="160">
        <v>2259095.0959999999</v>
      </c>
      <c r="F11" s="240"/>
      <c r="G11" s="276">
        <f t="shared" si="8"/>
        <v>0</v>
      </c>
      <c r="H11" s="45">
        <f t="shared" si="0"/>
        <v>0</v>
      </c>
      <c r="I11" s="160">
        <v>2259095.0959999999</v>
      </c>
      <c r="J11" s="546">
        <v>2520000</v>
      </c>
      <c r="K11" s="546">
        <v>2763666</v>
      </c>
      <c r="L11" s="546">
        <v>2554081.25</v>
      </c>
      <c r="M11" s="546">
        <v>2439638.9</v>
      </c>
      <c r="N11" s="546">
        <v>2313653</v>
      </c>
      <c r="O11" s="233"/>
      <c r="P11" s="369">
        <f t="shared" si="9"/>
        <v>2259095.0959999999</v>
      </c>
      <c r="Q11" s="276">
        <f t="shared" si="1"/>
        <v>-550886.30360000022</v>
      </c>
      <c r="R11" s="45">
        <f t="shared" si="2"/>
        <v>-0.19604624560092054</v>
      </c>
      <c r="S11" s="276">
        <f t="shared" si="3"/>
        <v>-260864.59300000221</v>
      </c>
      <c r="T11" s="187">
        <f t="shared" si="10"/>
        <v>-0.10351935157483461</v>
      </c>
      <c r="U11" s="562">
        <f t="shared" si="11"/>
        <v>-260864.59300000221</v>
      </c>
      <c r="V11" s="45">
        <f t="shared" si="4"/>
        <v>-0.10351935157483461</v>
      </c>
      <c r="W11" s="222"/>
      <c r="X11" s="175"/>
      <c r="Y11" s="192">
        <f t="shared" si="5"/>
        <v>2259095.0959999999</v>
      </c>
      <c r="Z11" s="273">
        <f t="shared" si="12"/>
        <v>-260864.59300000221</v>
      </c>
      <c r="AA11" s="9">
        <f t="shared" si="6"/>
        <v>-0.10351935157483461</v>
      </c>
      <c r="AB11" s="16"/>
      <c r="AC11" s="51"/>
      <c r="AD11" s="131"/>
      <c r="AE11" s="131"/>
      <c r="AF11" s="131"/>
      <c r="AG11" s="131"/>
      <c r="AH11" s="129">
        <f>SUM(AC11:AG11)</f>
        <v>0</v>
      </c>
    </row>
    <row r="12" spans="1:37" ht="36" customHeight="1" outlineLevel="1" x14ac:dyDescent="0.3">
      <c r="A12" s="37" t="s">
        <v>52</v>
      </c>
      <c r="B12" s="105" t="s">
        <v>54</v>
      </c>
      <c r="C12" s="201">
        <v>3009868.5912000001</v>
      </c>
      <c r="D12" s="176">
        <v>2552456.6907733562</v>
      </c>
      <c r="E12" s="161">
        <v>2934003.9752000002</v>
      </c>
      <c r="F12" s="161"/>
      <c r="G12" s="230">
        <f t="shared" si="8"/>
        <v>0</v>
      </c>
      <c r="H12" s="10">
        <f t="shared" si="0"/>
        <v>0</v>
      </c>
      <c r="I12" s="161">
        <v>2934003.9752000002</v>
      </c>
      <c r="J12" s="547">
        <v>2750000</v>
      </c>
      <c r="K12" s="547">
        <v>2900000</v>
      </c>
      <c r="L12" s="547">
        <v>2900000</v>
      </c>
      <c r="M12" s="547">
        <v>2900000</v>
      </c>
      <c r="N12" s="547">
        <v>3000000</v>
      </c>
      <c r="O12" s="212"/>
      <c r="P12" s="366">
        <f t="shared" si="9"/>
        <v>2934003.9752000002</v>
      </c>
      <c r="Q12" s="230">
        <f t="shared" si="1"/>
        <v>-75864.615999999922</v>
      </c>
      <c r="R12" s="10">
        <f t="shared" si="2"/>
        <v>-2.5205291759848425E-2</v>
      </c>
      <c r="S12" s="230">
        <f t="shared" si="3"/>
        <v>381547.28442664398</v>
      </c>
      <c r="T12" s="32">
        <f t="shared" si="10"/>
        <v>0.1494823735132762</v>
      </c>
      <c r="U12" s="560">
        <f t="shared" si="11"/>
        <v>381547.28442664398</v>
      </c>
      <c r="V12" s="10">
        <f t="shared" si="4"/>
        <v>0.1494823735132762</v>
      </c>
      <c r="W12" s="167"/>
      <c r="X12" s="176"/>
      <c r="Y12" s="181">
        <f t="shared" si="5"/>
        <v>2934003.9752000002</v>
      </c>
      <c r="Z12" s="230">
        <f t="shared" si="12"/>
        <v>381547.28442664398</v>
      </c>
      <c r="AA12" s="10">
        <f t="shared" si="6"/>
        <v>0.1494823735132762</v>
      </c>
      <c r="AB12" s="16"/>
      <c r="AC12" s="98">
        <v>450000</v>
      </c>
      <c r="AD12" s="3">
        <v>600000</v>
      </c>
      <c r="AE12" s="3">
        <v>750000</v>
      </c>
      <c r="AF12" s="3">
        <v>650000</v>
      </c>
      <c r="AG12" s="3">
        <v>450000</v>
      </c>
      <c r="AH12" s="18">
        <f>SUM(AC12:AG12)</f>
        <v>2900000</v>
      </c>
    </row>
    <row r="13" spans="1:37" ht="36" customHeight="1" outlineLevel="1" x14ac:dyDescent="0.3">
      <c r="A13" s="37" t="s">
        <v>52</v>
      </c>
      <c r="B13" s="105" t="s">
        <v>55</v>
      </c>
      <c r="C13" s="202">
        <v>41415.2549</v>
      </c>
      <c r="D13" s="177">
        <v>43981.535062698546</v>
      </c>
      <c r="E13" s="184">
        <v>8403.3101000000006</v>
      </c>
      <c r="F13" s="184"/>
      <c r="G13" s="230">
        <f t="shared" si="8"/>
        <v>0</v>
      </c>
      <c r="H13" s="10">
        <f t="shared" si="0"/>
        <v>0</v>
      </c>
      <c r="I13" s="213">
        <v>8403.3101000000006</v>
      </c>
      <c r="J13" s="548">
        <v>2500</v>
      </c>
      <c r="K13" s="548">
        <v>2500</v>
      </c>
      <c r="L13" s="548">
        <v>9500</v>
      </c>
      <c r="M13" s="548">
        <v>9500</v>
      </c>
      <c r="N13" s="548">
        <v>9500</v>
      </c>
      <c r="O13" s="213"/>
      <c r="P13" s="367">
        <f t="shared" si="9"/>
        <v>8403.3101000000006</v>
      </c>
      <c r="Q13" s="230">
        <f t="shared" si="1"/>
        <v>-33011.944799999997</v>
      </c>
      <c r="R13" s="10">
        <f t="shared" si="2"/>
        <v>-0.79709626029610647</v>
      </c>
      <c r="S13" s="230">
        <f t="shared" si="3"/>
        <v>-35578.224962698543</v>
      </c>
      <c r="T13" s="32">
        <f t="shared" si="10"/>
        <v>-0.80893549786244312</v>
      </c>
      <c r="U13" s="560">
        <f t="shared" si="11"/>
        <v>-35578.224962698543</v>
      </c>
      <c r="V13" s="10">
        <f t="shared" si="4"/>
        <v>-0.80893549786244312</v>
      </c>
      <c r="W13" s="168"/>
      <c r="X13" s="177"/>
      <c r="Y13" s="181">
        <f t="shared" si="5"/>
        <v>8403.3101000000006</v>
      </c>
      <c r="Z13" s="230">
        <f t="shared" si="12"/>
        <v>-35578.224962698543</v>
      </c>
      <c r="AA13" s="10">
        <f t="shared" si="6"/>
        <v>-0.80893549786244312</v>
      </c>
      <c r="AB13" s="16"/>
      <c r="AC13" s="19"/>
      <c r="AD13" s="17"/>
      <c r="AE13" s="17"/>
      <c r="AF13" s="17"/>
      <c r="AG13" s="17"/>
      <c r="AH13" s="18">
        <f t="shared" si="7"/>
        <v>0</v>
      </c>
    </row>
    <row r="14" spans="1:37" ht="36" customHeight="1" outlineLevel="1" thickBot="1" x14ac:dyDescent="0.35">
      <c r="A14" s="38" t="s">
        <v>52</v>
      </c>
      <c r="B14" s="90" t="s">
        <v>56</v>
      </c>
      <c r="C14" s="203">
        <v>0</v>
      </c>
      <c r="D14" s="178">
        <v>0</v>
      </c>
      <c r="E14" s="162">
        <v>0</v>
      </c>
      <c r="F14" s="162"/>
      <c r="G14" s="274">
        <f t="shared" si="8"/>
        <v>0</v>
      </c>
      <c r="H14" s="12" t="e">
        <f t="shared" si="0"/>
        <v>#DIV/0!</v>
      </c>
      <c r="I14" s="214">
        <v>0</v>
      </c>
      <c r="J14" s="548"/>
      <c r="K14" s="548">
        <v>0</v>
      </c>
      <c r="L14" s="548">
        <v>0</v>
      </c>
      <c r="M14" s="548">
        <v>0</v>
      </c>
      <c r="N14" s="548">
        <v>0</v>
      </c>
      <c r="O14" s="214"/>
      <c r="P14" s="368">
        <f t="shared" si="9"/>
        <v>0</v>
      </c>
      <c r="Q14" s="274">
        <f t="shared" si="1"/>
        <v>0</v>
      </c>
      <c r="R14" s="12" t="e">
        <f t="shared" si="2"/>
        <v>#DIV/0!</v>
      </c>
      <c r="S14" s="274">
        <f t="shared" si="3"/>
        <v>0</v>
      </c>
      <c r="T14" s="33" t="e">
        <f t="shared" si="10"/>
        <v>#DIV/0!</v>
      </c>
      <c r="U14" s="561">
        <f t="shared" si="11"/>
        <v>0</v>
      </c>
      <c r="V14" s="12" t="e">
        <f t="shared" si="4"/>
        <v>#DIV/0!</v>
      </c>
      <c r="W14" s="169"/>
      <c r="X14" s="178"/>
      <c r="Y14" s="193">
        <f t="shared" si="5"/>
        <v>0</v>
      </c>
      <c r="Z14" s="274">
        <f t="shared" si="12"/>
        <v>0</v>
      </c>
      <c r="AA14" s="12" t="e">
        <f t="shared" si="6"/>
        <v>#DIV/0!</v>
      </c>
      <c r="AB14" s="16"/>
      <c r="AC14" s="121"/>
      <c r="AD14" s="117"/>
      <c r="AE14" s="117"/>
      <c r="AF14" s="117"/>
      <c r="AG14" s="117"/>
      <c r="AH14" s="119">
        <f t="shared" si="7"/>
        <v>0</v>
      </c>
    </row>
    <row r="15" spans="1:37" ht="36" customHeight="1" outlineLevel="1" x14ac:dyDescent="0.3">
      <c r="A15" s="99" t="s">
        <v>57</v>
      </c>
      <c r="B15" s="107" t="s">
        <v>58</v>
      </c>
      <c r="C15" s="200">
        <v>178120.019</v>
      </c>
      <c r="D15" s="175">
        <v>190078.58212604909</v>
      </c>
      <c r="E15" s="160">
        <v>203276.3615</v>
      </c>
      <c r="F15" s="160"/>
      <c r="G15" s="276">
        <f t="shared" si="8"/>
        <v>0</v>
      </c>
      <c r="H15" s="187">
        <f t="shared" si="0"/>
        <v>0</v>
      </c>
      <c r="I15" s="160">
        <v>203276.3615</v>
      </c>
      <c r="J15" s="549">
        <v>200000</v>
      </c>
      <c r="K15" s="549">
        <v>227544</v>
      </c>
      <c r="L15" s="549">
        <v>231213.38</v>
      </c>
      <c r="M15" s="549">
        <v>218261.07</v>
      </c>
      <c r="N15" s="549">
        <v>206675</v>
      </c>
      <c r="O15" s="233"/>
      <c r="P15" s="369">
        <f t="shared" si="9"/>
        <v>203276.3615</v>
      </c>
      <c r="Q15" s="276">
        <f t="shared" si="1"/>
        <v>25156.342499999999</v>
      </c>
      <c r="R15" s="45">
        <f t="shared" si="2"/>
        <v>0.14123253883102271</v>
      </c>
      <c r="S15" s="276">
        <f t="shared" si="3"/>
        <v>13197.779373950907</v>
      </c>
      <c r="T15" s="187">
        <f t="shared" si="10"/>
        <v>6.9433279785299007E-2</v>
      </c>
      <c r="U15" s="562">
        <f t="shared" si="11"/>
        <v>13197.779373950907</v>
      </c>
      <c r="V15" s="45">
        <f t="shared" si="4"/>
        <v>6.9433279785299007E-2</v>
      </c>
      <c r="W15" s="222"/>
      <c r="X15" s="175"/>
      <c r="Y15" s="192">
        <f t="shared" si="5"/>
        <v>203276.3615</v>
      </c>
      <c r="Z15" s="276">
        <f t="shared" si="12"/>
        <v>13197.779373950907</v>
      </c>
      <c r="AA15" s="45">
        <f t="shared" si="6"/>
        <v>6.9433279785299007E-2</v>
      </c>
      <c r="AB15" s="16"/>
      <c r="AC15" s="26"/>
      <c r="AD15" s="642"/>
      <c r="AE15" s="642"/>
      <c r="AF15" s="642"/>
      <c r="AG15" s="642"/>
      <c r="AH15" s="22">
        <f t="shared" si="7"/>
        <v>0</v>
      </c>
    </row>
    <row r="16" spans="1:37" ht="37.5" customHeight="1" outlineLevel="1" thickBot="1" x14ac:dyDescent="0.35">
      <c r="A16" s="95" t="s">
        <v>57</v>
      </c>
      <c r="B16" s="111" t="s">
        <v>59</v>
      </c>
      <c r="C16" s="204">
        <v>394300.67749999999</v>
      </c>
      <c r="D16" s="179">
        <v>428770.35602264141</v>
      </c>
      <c r="E16" s="242">
        <v>466821.61940000003</v>
      </c>
      <c r="F16" s="242"/>
      <c r="G16" s="274">
        <f t="shared" si="8"/>
        <v>0</v>
      </c>
      <c r="H16" s="33">
        <f t="shared" si="0"/>
        <v>0</v>
      </c>
      <c r="I16" s="242">
        <v>466821.61940000003</v>
      </c>
      <c r="J16" s="695">
        <v>430000</v>
      </c>
      <c r="K16" s="695">
        <v>430000</v>
      </c>
      <c r="L16" s="695">
        <v>430642.62549999997</v>
      </c>
      <c r="M16" s="695">
        <v>469420</v>
      </c>
      <c r="N16" s="695">
        <v>470236.0784</v>
      </c>
      <c r="O16" s="234"/>
      <c r="P16" s="370">
        <f t="shared" si="9"/>
        <v>466821.61940000003</v>
      </c>
      <c r="Q16" s="274">
        <f t="shared" si="1"/>
        <v>72520.941900000034</v>
      </c>
      <c r="R16" s="12">
        <f t="shared" si="2"/>
        <v>0.18392294519960606</v>
      </c>
      <c r="S16" s="274">
        <f t="shared" si="3"/>
        <v>38051.263377358613</v>
      </c>
      <c r="T16" s="33">
        <f t="shared" si="10"/>
        <v>8.8745088933688487E-2</v>
      </c>
      <c r="U16" s="561">
        <f t="shared" si="11"/>
        <v>38051.263377358613</v>
      </c>
      <c r="V16" s="12">
        <f t="shared" si="4"/>
        <v>8.8745088933688487E-2</v>
      </c>
      <c r="W16" s="241" t="s">
        <v>199</v>
      </c>
      <c r="X16" s="179"/>
      <c r="Y16" s="181">
        <f t="shared" si="5"/>
        <v>466821.61940000003</v>
      </c>
      <c r="Z16" s="295">
        <f t="shared" si="12"/>
        <v>38051.263377358613</v>
      </c>
      <c r="AA16" s="47">
        <f t="shared" si="6"/>
        <v>8.8745088933688487E-2</v>
      </c>
      <c r="AB16" s="16"/>
      <c r="AC16" s="121">
        <v>61025.745599999995</v>
      </c>
      <c r="AD16" s="11">
        <v>125029.3198</v>
      </c>
      <c r="AE16" s="11">
        <v>107419.04180000001</v>
      </c>
      <c r="AF16" s="11">
        <v>109300.5912</v>
      </c>
      <c r="AG16" s="11">
        <v>62600.690499999997</v>
      </c>
      <c r="AH16" s="119">
        <f t="shared" si="7"/>
        <v>465375.38890000002</v>
      </c>
    </row>
    <row r="17" spans="1:37" ht="36" customHeight="1" thickBot="1" x14ac:dyDescent="0.35">
      <c r="A17" s="891" t="s">
        <v>200</v>
      </c>
      <c r="B17" s="902"/>
      <c r="C17" s="164">
        <f>SUM(C5:C16)</f>
        <v>6804513.1861000005</v>
      </c>
      <c r="D17" s="191">
        <f>SUM(D5:D16)</f>
        <v>6147734.8559076656</v>
      </c>
      <c r="E17" s="164">
        <f>SUM(E5:E16)</f>
        <v>6429641.2980000004</v>
      </c>
      <c r="F17" s="208">
        <f>SUM(F5:F16)</f>
        <v>0</v>
      </c>
      <c r="G17" s="291">
        <f t="shared" ref="G17:G54" si="13">E17-I17</f>
        <v>0</v>
      </c>
      <c r="H17" s="292">
        <f t="shared" ref="H17:H54" si="14">E17/I17-1</f>
        <v>0</v>
      </c>
      <c r="I17" s="535">
        <f>SUM(I5:I16)</f>
        <v>6429641.2980000004</v>
      </c>
      <c r="J17" s="550">
        <v>6336383</v>
      </c>
      <c r="K17" s="550">
        <v>6818553</v>
      </c>
      <c r="L17" s="550">
        <v>6628071.9139999999</v>
      </c>
      <c r="M17" s="550">
        <v>6576166.4199999999</v>
      </c>
      <c r="N17" s="550">
        <v>6549940.1578000002</v>
      </c>
      <c r="O17" s="378">
        <f>SUM(O5:O16)</f>
        <v>0</v>
      </c>
      <c r="P17" s="381">
        <f>I17-O17</f>
        <v>6429641.2980000004</v>
      </c>
      <c r="Q17" s="382">
        <f t="shared" si="1"/>
        <v>-374871.8881000001</v>
      </c>
      <c r="R17" s="152">
        <f t="shared" si="2"/>
        <v>-5.509165429582441E-2</v>
      </c>
      <c r="S17" s="277">
        <f t="shared" si="3"/>
        <v>281906.44209233485</v>
      </c>
      <c r="T17" s="226">
        <f t="shared" si="10"/>
        <v>4.5855335127447328E-2</v>
      </c>
      <c r="U17" s="564">
        <f t="shared" si="11"/>
        <v>281906.44209233485</v>
      </c>
      <c r="V17" s="558">
        <f>P17/D17-1</f>
        <v>4.5855335127447328E-2</v>
      </c>
      <c r="W17" s="35"/>
      <c r="X17" s="165">
        <f>SUM(X5:X16)</f>
        <v>0</v>
      </c>
      <c r="Y17" s="165">
        <f t="shared" si="5"/>
        <v>6429641.2980000004</v>
      </c>
      <c r="Z17" s="291">
        <f>Y17-D17-O17</f>
        <v>281906.44209233485</v>
      </c>
      <c r="AA17" s="292">
        <f t="shared" si="6"/>
        <v>4.5855335127447328E-2</v>
      </c>
      <c r="AB17" s="4"/>
      <c r="AC17" s="28">
        <f>SUM(AC5:AC16)</f>
        <v>544112.7058</v>
      </c>
      <c r="AD17" s="7">
        <f>SUM(AD5:AD16)</f>
        <v>808364.87819999992</v>
      </c>
      <c r="AE17" s="7">
        <f t="shared" ref="AE17:AH17" si="15">SUM(AE5:AE16)</f>
        <v>942437.40210000006</v>
      </c>
      <c r="AF17" s="7">
        <f t="shared" si="15"/>
        <v>824031.84169999999</v>
      </c>
      <c r="AG17" s="7">
        <f t="shared" si="15"/>
        <v>560984.79070000001</v>
      </c>
      <c r="AH17" s="29">
        <f t="shared" si="15"/>
        <v>3679931.6185000003</v>
      </c>
    </row>
    <row r="18" spans="1:37" ht="36" customHeight="1" outlineLevel="1" x14ac:dyDescent="0.3">
      <c r="A18" s="139" t="s">
        <v>49</v>
      </c>
      <c r="B18" s="36" t="s">
        <v>60</v>
      </c>
      <c r="C18" s="192">
        <v>328571.43239999999</v>
      </c>
      <c r="D18" s="205">
        <v>350441.99999999919</v>
      </c>
      <c r="E18" s="196">
        <v>185866.83369999999</v>
      </c>
      <c r="F18" s="183"/>
      <c r="G18" s="273">
        <f t="shared" si="13"/>
        <v>0</v>
      </c>
      <c r="H18" s="9">
        <f t="shared" si="14"/>
        <v>0</v>
      </c>
      <c r="I18" s="196">
        <v>185866.83369999999</v>
      </c>
      <c r="J18" s="551"/>
      <c r="K18" s="551">
        <v>350441.99999999919</v>
      </c>
      <c r="L18" s="551">
        <v>350441.99999999919</v>
      </c>
      <c r="M18" s="551">
        <v>350441.99999999919</v>
      </c>
      <c r="N18" s="551">
        <v>250000</v>
      </c>
      <c r="O18" s="216"/>
      <c r="P18" s="374">
        <f t="shared" si="9"/>
        <v>185866.83369999999</v>
      </c>
      <c r="Q18" s="273">
        <f t="shared" si="1"/>
        <v>-142704.5987</v>
      </c>
      <c r="R18" s="9">
        <f t="shared" si="2"/>
        <v>-0.43431833880881243</v>
      </c>
      <c r="S18" s="273">
        <f t="shared" si="3"/>
        <v>-164575.1662999992</v>
      </c>
      <c r="T18" s="31">
        <f t="shared" si="10"/>
        <v>-0.46962169574423041</v>
      </c>
      <c r="U18" s="559">
        <f t="shared" si="11"/>
        <v>-164575.1662999992</v>
      </c>
      <c r="V18" s="9">
        <f t="shared" ref="V18:V37" si="16">P18/D18-1</f>
        <v>-0.46962169574423041</v>
      </c>
      <c r="W18" s="166" t="s">
        <v>201</v>
      </c>
      <c r="X18" s="171"/>
      <c r="Y18" s="181">
        <f t="shared" si="5"/>
        <v>185866.83369999999</v>
      </c>
      <c r="Z18" s="273">
        <f>Y18-D18-O18</f>
        <v>-164575.1662999992</v>
      </c>
      <c r="AA18" s="9">
        <f t="shared" si="6"/>
        <v>-0.46962169574423041</v>
      </c>
      <c r="AB18" s="16"/>
      <c r="AC18" s="128"/>
      <c r="AD18" s="131">
        <v>88510.8</v>
      </c>
      <c r="AE18" s="131">
        <f>140500-AD18</f>
        <v>51989.2</v>
      </c>
      <c r="AF18" s="131">
        <v>105000</v>
      </c>
      <c r="AG18" s="52">
        <v>105000</v>
      </c>
      <c r="AH18" s="129">
        <f>SUM(AC18:AG18)</f>
        <v>350500</v>
      </c>
    </row>
    <row r="19" spans="1:37" ht="36" customHeight="1" outlineLevel="1" x14ac:dyDescent="0.3">
      <c r="A19" s="140" t="s">
        <v>49</v>
      </c>
      <c r="B19" s="37" t="s">
        <v>61</v>
      </c>
      <c r="C19" s="181">
        <v>221559.6488</v>
      </c>
      <c r="D19" s="170">
        <v>348728.90219107503</v>
      </c>
      <c r="E19" s="176">
        <v>271797.5711</v>
      </c>
      <c r="F19" s="161"/>
      <c r="G19" s="230">
        <f t="shared" si="13"/>
        <v>0</v>
      </c>
      <c r="H19" s="10">
        <f t="shared" si="14"/>
        <v>0</v>
      </c>
      <c r="I19" s="176">
        <v>271797.5711</v>
      </c>
      <c r="J19" s="547"/>
      <c r="K19" s="547">
        <v>348728.90219107503</v>
      </c>
      <c r="L19" s="547">
        <v>348728.90219107503</v>
      </c>
      <c r="M19" s="547">
        <v>348728.90219107503</v>
      </c>
      <c r="N19" s="547">
        <v>348728.90219107503</v>
      </c>
      <c r="O19" s="701"/>
      <c r="P19" s="369">
        <v>271797.5711</v>
      </c>
      <c r="Q19" s="230">
        <f t="shared" si="1"/>
        <v>50237.922300000006</v>
      </c>
      <c r="R19" s="10">
        <f t="shared" si="2"/>
        <v>0.22674671390795242</v>
      </c>
      <c r="S19" s="230">
        <f t="shared" si="3"/>
        <v>-76931.33109107503</v>
      </c>
      <c r="T19" s="32">
        <f t="shared" si="10"/>
        <v>-0.22060497597908568</v>
      </c>
      <c r="U19" s="560">
        <f t="shared" si="11"/>
        <v>-76931.33109107503</v>
      </c>
      <c r="V19" s="10">
        <f t="shared" si="16"/>
        <v>-0.22060497597908568</v>
      </c>
      <c r="W19" s="167" t="s">
        <v>202</v>
      </c>
      <c r="X19" s="172"/>
      <c r="Y19" s="181">
        <f t="shared" si="5"/>
        <v>271797.5711</v>
      </c>
      <c r="Z19" s="230">
        <f t="shared" ref="Z19:Z37" si="17">Y19-D19-O19</f>
        <v>-76931.33109107503</v>
      </c>
      <c r="AA19" s="10">
        <f t="shared" si="6"/>
        <v>-0.22060497597908568</v>
      </c>
      <c r="AB19" s="16"/>
      <c r="AC19" s="19"/>
      <c r="AD19" s="17">
        <v>87000</v>
      </c>
      <c r="AE19" s="17">
        <v>87000</v>
      </c>
      <c r="AF19" s="17">
        <v>87000</v>
      </c>
      <c r="AG19" s="3">
        <v>87000</v>
      </c>
      <c r="AH19" s="18">
        <f t="shared" ref="AH19:AH37" si="18">SUM(AC19:AG19)</f>
        <v>348000</v>
      </c>
      <c r="AK19" s="126"/>
    </row>
    <row r="20" spans="1:37" ht="36" customHeight="1" outlineLevel="1" x14ac:dyDescent="0.3">
      <c r="A20" s="140" t="s">
        <v>203</v>
      </c>
      <c r="B20" s="37" t="s">
        <v>63</v>
      </c>
      <c r="C20" s="181">
        <v>5380.3815999999997</v>
      </c>
      <c r="D20" s="170">
        <v>0</v>
      </c>
      <c r="E20" s="176">
        <v>0</v>
      </c>
      <c r="F20" s="161"/>
      <c r="G20" s="230">
        <f t="shared" si="13"/>
        <v>0</v>
      </c>
      <c r="H20" s="10" t="e">
        <f t="shared" si="14"/>
        <v>#DIV/0!</v>
      </c>
      <c r="I20" s="212">
        <v>0</v>
      </c>
      <c r="J20" s="547"/>
      <c r="K20" s="547">
        <v>0</v>
      </c>
      <c r="L20" s="547">
        <v>0</v>
      </c>
      <c r="M20" s="547">
        <v>0</v>
      </c>
      <c r="N20" s="547">
        <v>0</v>
      </c>
      <c r="O20" s="212"/>
      <c r="P20" s="366">
        <f t="shared" si="9"/>
        <v>0</v>
      </c>
      <c r="Q20" s="230">
        <f t="shared" si="1"/>
        <v>-5380.3815999999997</v>
      </c>
      <c r="R20" s="10">
        <f t="shared" si="2"/>
        <v>-1</v>
      </c>
      <c r="S20" s="230">
        <f t="shared" si="3"/>
        <v>0</v>
      </c>
      <c r="T20" s="32" t="e">
        <f t="shared" si="10"/>
        <v>#DIV/0!</v>
      </c>
      <c r="U20" s="560">
        <f t="shared" si="11"/>
        <v>0</v>
      </c>
      <c r="V20" s="10" t="e">
        <f t="shared" si="16"/>
        <v>#DIV/0!</v>
      </c>
      <c r="W20" s="167"/>
      <c r="X20" s="172"/>
      <c r="Y20" s="181">
        <f t="shared" si="5"/>
        <v>0</v>
      </c>
      <c r="Z20" s="230">
        <f t="shared" si="17"/>
        <v>0</v>
      </c>
      <c r="AA20" s="10" t="e">
        <f t="shared" si="6"/>
        <v>#DIV/0!</v>
      </c>
      <c r="AB20" s="16"/>
      <c r="AC20" s="19"/>
      <c r="AD20" s="17"/>
      <c r="AE20" s="17"/>
      <c r="AF20" s="17"/>
      <c r="AG20" s="41"/>
      <c r="AH20" s="18">
        <f t="shared" si="18"/>
        <v>0</v>
      </c>
    </row>
    <row r="21" spans="1:37" ht="36" customHeight="1" outlineLevel="1" x14ac:dyDescent="0.3">
      <c r="A21" s="140" t="s">
        <v>46</v>
      </c>
      <c r="B21" s="37" t="s">
        <v>64</v>
      </c>
      <c r="C21" s="181">
        <v>21052.249</v>
      </c>
      <c r="D21" s="170">
        <v>25044.042983113621</v>
      </c>
      <c r="E21" s="176">
        <v>11825.9897</v>
      </c>
      <c r="F21" s="161"/>
      <c r="G21" s="230">
        <f t="shared" si="13"/>
        <v>0</v>
      </c>
      <c r="H21" s="10">
        <f t="shared" si="14"/>
        <v>0</v>
      </c>
      <c r="I21" s="212">
        <v>11825.9897</v>
      </c>
      <c r="J21" s="547"/>
      <c r="K21" s="547">
        <v>15000</v>
      </c>
      <c r="L21" s="547">
        <v>7500</v>
      </c>
      <c r="M21" s="547">
        <v>11856.1</v>
      </c>
      <c r="N21" s="547">
        <v>11825.9897</v>
      </c>
      <c r="O21" s="212"/>
      <c r="P21" s="366">
        <f t="shared" si="9"/>
        <v>11825.9897</v>
      </c>
      <c r="Q21" s="230">
        <f t="shared" si="1"/>
        <v>-9226.2592999999997</v>
      </c>
      <c r="R21" s="10">
        <f t="shared" si="2"/>
        <v>-0.43825528094409294</v>
      </c>
      <c r="S21" s="230">
        <f t="shared" si="3"/>
        <v>-13218.053283113621</v>
      </c>
      <c r="T21" s="32">
        <f t="shared" si="10"/>
        <v>-0.52779230941370459</v>
      </c>
      <c r="U21" s="560">
        <f t="shared" si="11"/>
        <v>-13218.053283113621</v>
      </c>
      <c r="V21" s="10">
        <f t="shared" si="16"/>
        <v>-0.52779230941370459</v>
      </c>
      <c r="W21" s="167"/>
      <c r="X21" s="172"/>
      <c r="Y21" s="181">
        <f t="shared" si="5"/>
        <v>11825.9897</v>
      </c>
      <c r="Z21" s="230">
        <f t="shared" si="17"/>
        <v>-13218.053283113621</v>
      </c>
      <c r="AA21" s="10">
        <f t="shared" si="6"/>
        <v>-0.52779230941370459</v>
      </c>
      <c r="AB21" s="16"/>
      <c r="AC21" s="19"/>
      <c r="AD21" s="17"/>
      <c r="AE21" s="17"/>
      <c r="AF21" s="17"/>
      <c r="AG21" s="41"/>
      <c r="AH21" s="18">
        <f t="shared" si="18"/>
        <v>0</v>
      </c>
    </row>
    <row r="22" spans="1:37" ht="36" customHeight="1" outlineLevel="1" x14ac:dyDescent="0.3">
      <c r="A22" s="140" t="s">
        <v>34</v>
      </c>
      <c r="B22" s="37" t="s">
        <v>65</v>
      </c>
      <c r="C22" s="181">
        <v>15176.0298</v>
      </c>
      <c r="D22" s="170">
        <v>28131.618852458945</v>
      </c>
      <c r="E22" s="176">
        <v>19242.768499999998</v>
      </c>
      <c r="F22" s="161"/>
      <c r="G22" s="230">
        <f t="shared" si="13"/>
        <v>0</v>
      </c>
      <c r="H22" s="10">
        <f t="shared" si="14"/>
        <v>0</v>
      </c>
      <c r="I22" s="176">
        <v>19242.768499999998</v>
      </c>
      <c r="J22" s="547">
        <v>30000</v>
      </c>
      <c r="K22" s="547">
        <v>30000</v>
      </c>
      <c r="L22" s="547">
        <v>30000</v>
      </c>
      <c r="M22" s="547">
        <v>30000</v>
      </c>
      <c r="N22" s="547">
        <v>19243</v>
      </c>
      <c r="O22" s="212"/>
      <c r="P22" s="366">
        <f t="shared" si="9"/>
        <v>19242.768499999998</v>
      </c>
      <c r="Q22" s="230">
        <f t="shared" si="1"/>
        <v>4066.7386999999981</v>
      </c>
      <c r="R22" s="10">
        <f t="shared" si="2"/>
        <v>0.26797118571815126</v>
      </c>
      <c r="S22" s="230">
        <f t="shared" si="3"/>
        <v>-8888.8503524589469</v>
      </c>
      <c r="T22" s="32">
        <f t="shared" si="10"/>
        <v>-0.31597365224795748</v>
      </c>
      <c r="U22" s="560">
        <f t="shared" si="11"/>
        <v>-8888.8503524589469</v>
      </c>
      <c r="V22" s="10">
        <f t="shared" si="16"/>
        <v>-0.31597365224795748</v>
      </c>
      <c r="W22" s="167" t="s">
        <v>204</v>
      </c>
      <c r="X22" s="172"/>
      <c r="Y22" s="181">
        <f t="shared" si="5"/>
        <v>19242.768499999998</v>
      </c>
      <c r="Z22" s="230">
        <f t="shared" si="17"/>
        <v>-8888.8503524589469</v>
      </c>
      <c r="AA22" s="10">
        <f t="shared" si="6"/>
        <v>-0.31597365224795748</v>
      </c>
      <c r="AB22" s="16"/>
      <c r="AC22" s="19">
        <v>7621</v>
      </c>
      <c r="AD22" s="17">
        <v>11691</v>
      </c>
      <c r="AE22" s="17"/>
      <c r="AF22" s="17">
        <v>11000</v>
      </c>
      <c r="AG22" s="41"/>
      <c r="AH22" s="18">
        <f t="shared" si="18"/>
        <v>30312</v>
      </c>
    </row>
    <row r="23" spans="1:37" ht="36" customHeight="1" outlineLevel="1" x14ac:dyDescent="0.3">
      <c r="A23" s="37" t="s">
        <v>34</v>
      </c>
      <c r="B23" s="37" t="s">
        <v>66</v>
      </c>
      <c r="C23" s="181">
        <v>245510.39910000001</v>
      </c>
      <c r="D23" s="170">
        <v>478947.32957450335</v>
      </c>
      <c r="E23" s="176">
        <v>317165.41119999997</v>
      </c>
      <c r="F23" s="161"/>
      <c r="G23" s="230">
        <f t="shared" ref="G23" si="19">E23-I23</f>
        <v>0</v>
      </c>
      <c r="H23" s="10">
        <f t="shared" ref="H23" si="20">E23/I23-1</f>
        <v>0</v>
      </c>
      <c r="I23" s="176">
        <v>317165.41119999997</v>
      </c>
      <c r="J23" s="547">
        <v>380000</v>
      </c>
      <c r="K23" s="547">
        <v>380000</v>
      </c>
      <c r="L23" s="547">
        <v>380000</v>
      </c>
      <c r="M23" s="547">
        <v>250000</v>
      </c>
      <c r="N23" s="547">
        <v>317165</v>
      </c>
      <c r="O23" s="212"/>
      <c r="P23" s="366">
        <f t="shared" si="9"/>
        <v>317165.41119999997</v>
      </c>
      <c r="Q23" s="230">
        <f t="shared" si="1"/>
        <v>71655.012099999964</v>
      </c>
      <c r="R23" s="10">
        <f t="shared" si="2"/>
        <v>0.29186141345814764</v>
      </c>
      <c r="S23" s="230">
        <f t="shared" si="3"/>
        <v>-161781.91837450338</v>
      </c>
      <c r="T23" s="32">
        <f t="shared" si="10"/>
        <v>-0.33778645037697652</v>
      </c>
      <c r="U23" s="560">
        <f t="shared" si="11"/>
        <v>-161781.91837450338</v>
      </c>
      <c r="V23" s="10">
        <f t="shared" si="16"/>
        <v>-0.33778645037697652</v>
      </c>
      <c r="W23" s="167"/>
      <c r="X23" s="172"/>
      <c r="Y23" s="181">
        <f t="shared" si="5"/>
        <v>317165.41119999997</v>
      </c>
      <c r="Z23" s="230">
        <f t="shared" si="17"/>
        <v>-161781.91837450338</v>
      </c>
      <c r="AA23" s="10">
        <f t="shared" si="6"/>
        <v>-0.33778645037697652</v>
      </c>
      <c r="AB23" s="16"/>
      <c r="AC23" s="19">
        <v>121841</v>
      </c>
      <c r="AD23" s="17"/>
      <c r="AE23" s="17"/>
      <c r="AF23" s="17">
        <v>130000</v>
      </c>
      <c r="AG23" s="41"/>
      <c r="AH23" s="18">
        <f t="shared" si="18"/>
        <v>251841</v>
      </c>
    </row>
    <row r="24" spans="1:37" ht="36" customHeight="1" outlineLevel="1" thickBot="1" x14ac:dyDescent="0.35">
      <c r="A24" s="95" t="s">
        <v>34</v>
      </c>
      <c r="B24" s="95" t="s">
        <v>68</v>
      </c>
      <c r="C24" s="194">
        <v>0</v>
      </c>
      <c r="D24" s="185">
        <v>0</v>
      </c>
      <c r="E24" s="179">
        <v>0</v>
      </c>
      <c r="F24" s="242"/>
      <c r="G24" s="277">
        <f t="shared" si="13"/>
        <v>0</v>
      </c>
      <c r="H24" s="96" t="e">
        <f t="shared" si="14"/>
        <v>#DIV/0!</v>
      </c>
      <c r="I24" s="296">
        <v>0</v>
      </c>
      <c r="J24" s="552"/>
      <c r="K24" s="552"/>
      <c r="L24" s="552">
        <v>0</v>
      </c>
      <c r="M24" s="552">
        <v>0</v>
      </c>
      <c r="N24" s="552">
        <v>0</v>
      </c>
      <c r="O24" s="296"/>
      <c r="P24" s="372">
        <f t="shared" si="9"/>
        <v>0</v>
      </c>
      <c r="Q24" s="274">
        <f t="shared" si="1"/>
        <v>0</v>
      </c>
      <c r="R24" s="12" t="e">
        <f t="shared" si="2"/>
        <v>#DIV/0!</v>
      </c>
      <c r="S24" s="274">
        <f t="shared" si="3"/>
        <v>0</v>
      </c>
      <c r="T24" s="33" t="e">
        <f t="shared" si="10"/>
        <v>#DIV/0!</v>
      </c>
      <c r="U24" s="561">
        <f t="shared" si="11"/>
        <v>0</v>
      </c>
      <c r="V24" s="12" t="e">
        <f t="shared" si="16"/>
        <v>#DIV/0!</v>
      </c>
      <c r="W24" s="232"/>
      <c r="X24" s="297"/>
      <c r="Y24" s="194">
        <f t="shared" si="5"/>
        <v>0</v>
      </c>
      <c r="Z24" s="277">
        <f t="shared" si="17"/>
        <v>0</v>
      </c>
      <c r="AA24" s="96" t="e">
        <f t="shared" si="6"/>
        <v>#DIV/0!</v>
      </c>
      <c r="AB24" s="16"/>
      <c r="AC24" s="186"/>
      <c r="AD24" s="123"/>
      <c r="AE24" s="123"/>
      <c r="AF24" s="123"/>
      <c r="AG24" s="124"/>
      <c r="AH24" s="122">
        <f t="shared" si="18"/>
        <v>0</v>
      </c>
    </row>
    <row r="25" spans="1:37" ht="36" customHeight="1" outlineLevel="1" x14ac:dyDescent="0.3">
      <c r="A25" s="140" t="s">
        <v>69</v>
      </c>
      <c r="B25" s="144" t="s">
        <v>70</v>
      </c>
      <c r="C25" s="201">
        <v>179616.47889999999</v>
      </c>
      <c r="D25" s="181">
        <v>333996.6837147834</v>
      </c>
      <c r="E25" s="176">
        <v>287684.74550000002</v>
      </c>
      <c r="F25" s="314"/>
      <c r="G25" s="230">
        <f>E25-I25</f>
        <v>0</v>
      </c>
      <c r="H25" s="10">
        <f>E25/I25-1</f>
        <v>0</v>
      </c>
      <c r="I25" s="176">
        <v>287684.74550000002</v>
      </c>
      <c r="J25" s="546"/>
      <c r="K25" s="546">
        <v>333997</v>
      </c>
      <c r="L25" s="546">
        <v>333997</v>
      </c>
      <c r="M25" s="546">
        <v>333997</v>
      </c>
      <c r="N25" s="546">
        <v>215555</v>
      </c>
      <c r="O25" s="243"/>
      <c r="P25" s="383">
        <f t="shared" si="9"/>
        <v>287684.74550000002</v>
      </c>
      <c r="Q25" s="276">
        <f t="shared" si="1"/>
        <v>108068.26660000003</v>
      </c>
      <c r="R25" s="45">
        <f t="shared" si="2"/>
        <v>0.60166120203350704</v>
      </c>
      <c r="S25" s="276">
        <f t="shared" si="3"/>
        <v>-46311.938214783382</v>
      </c>
      <c r="T25" s="187">
        <f t="shared" si="10"/>
        <v>-0.13865987440261973</v>
      </c>
      <c r="U25" s="562">
        <f t="shared" si="11"/>
        <v>-46311.938214783382</v>
      </c>
      <c r="V25" s="45">
        <f t="shared" si="16"/>
        <v>-0.13865987440261973</v>
      </c>
      <c r="W25" s="167"/>
      <c r="X25" s="181"/>
      <c r="Y25" s="181">
        <f t="shared" si="5"/>
        <v>287684.74550000002</v>
      </c>
      <c r="Z25" s="273">
        <f t="shared" si="17"/>
        <v>-46311.938214783382</v>
      </c>
      <c r="AA25" s="9">
        <f t="shared" si="6"/>
        <v>-0.13865987440261973</v>
      </c>
      <c r="AB25" s="16"/>
      <c r="AC25" s="313"/>
      <c r="AD25" s="131"/>
      <c r="AE25" s="8"/>
      <c r="AF25" s="13"/>
      <c r="AG25" s="34"/>
      <c r="AH25" s="129">
        <f t="shared" si="18"/>
        <v>0</v>
      </c>
    </row>
    <row r="26" spans="1:37" ht="36" customHeight="1" outlineLevel="1" x14ac:dyDescent="0.3">
      <c r="A26" s="141" t="s">
        <v>52</v>
      </c>
      <c r="B26" s="143" t="s">
        <v>205</v>
      </c>
      <c r="C26" s="200">
        <v>8357670.6748000002</v>
      </c>
      <c r="D26" s="180">
        <v>8032552.9852117263</v>
      </c>
      <c r="E26" s="237">
        <v>5085799.2514000004</v>
      </c>
      <c r="F26" s="314"/>
      <c r="G26" s="276">
        <f t="shared" si="13"/>
        <v>0</v>
      </c>
      <c r="H26" s="45">
        <f t="shared" si="14"/>
        <v>0</v>
      </c>
      <c r="I26" s="176">
        <v>5085799.2514000004</v>
      </c>
      <c r="J26" s="546"/>
      <c r="K26" s="546">
        <v>8032553</v>
      </c>
      <c r="L26" s="546">
        <v>8032553</v>
      </c>
      <c r="M26" s="546">
        <v>6032553</v>
      </c>
      <c r="N26" s="546">
        <v>4984734</v>
      </c>
      <c r="O26" s="671"/>
      <c r="P26" s="218">
        <f>I26-O26</f>
        <v>5085799.2514000004</v>
      </c>
      <c r="Q26" s="276">
        <f t="shared" si="1"/>
        <v>-3271871.4233999997</v>
      </c>
      <c r="R26" s="45">
        <f t="shared" si="2"/>
        <v>-0.39148125724375904</v>
      </c>
      <c r="S26" s="276">
        <f t="shared" si="3"/>
        <v>-2946753.7338117259</v>
      </c>
      <c r="T26" s="187">
        <f>I26/D26-1</f>
        <v>-0.36685145298597166</v>
      </c>
      <c r="U26" s="562">
        <f t="shared" si="11"/>
        <v>-2946753.7338117259</v>
      </c>
      <c r="V26" s="45">
        <f t="shared" si="16"/>
        <v>-0.36685145298597166</v>
      </c>
      <c r="W26" s="222" t="s">
        <v>206</v>
      </c>
      <c r="X26" s="180"/>
      <c r="Y26" s="181">
        <f t="shared" si="5"/>
        <v>5085799.2514000004</v>
      </c>
      <c r="Z26" s="276">
        <f t="shared" si="17"/>
        <v>-2946753.7338117259</v>
      </c>
      <c r="AA26" s="45">
        <f t="shared" si="6"/>
        <v>-0.36685145298597166</v>
      </c>
      <c r="AB26" s="16"/>
      <c r="AC26" s="26"/>
      <c r="AD26" s="27"/>
      <c r="AE26" s="27"/>
      <c r="AF26" s="27"/>
      <c r="AG26" s="43"/>
      <c r="AH26" s="22">
        <f t="shared" si="18"/>
        <v>0</v>
      </c>
    </row>
    <row r="27" spans="1:37" ht="36" customHeight="1" outlineLevel="1" x14ac:dyDescent="0.3">
      <c r="A27" s="140" t="s">
        <v>52</v>
      </c>
      <c r="B27" s="144" t="s">
        <v>72</v>
      </c>
      <c r="C27" s="201">
        <v>1728015.4195000001</v>
      </c>
      <c r="D27" s="181">
        <v>1014665.5736993167</v>
      </c>
      <c r="E27" s="176">
        <v>1482978.6817999999</v>
      </c>
      <c r="F27" s="161"/>
      <c r="G27" s="230">
        <f t="shared" si="13"/>
        <v>0</v>
      </c>
      <c r="H27" s="10">
        <f t="shared" si="14"/>
        <v>0</v>
      </c>
      <c r="I27" s="176">
        <v>1482978.6817999999</v>
      </c>
      <c r="J27" s="547"/>
      <c r="K27" s="547">
        <v>1014665.5736993167</v>
      </c>
      <c r="L27" s="547">
        <v>1014665.5736993167</v>
      </c>
      <c r="M27" s="547">
        <v>1014665.57369932</v>
      </c>
      <c r="N27" s="547">
        <v>1196672</v>
      </c>
      <c r="O27" s="672"/>
      <c r="P27" s="239">
        <f>I27-O27</f>
        <v>1482978.6817999999</v>
      </c>
      <c r="Q27" s="230">
        <f t="shared" si="1"/>
        <v>-245036.73770000017</v>
      </c>
      <c r="R27" s="10">
        <f t="shared" si="2"/>
        <v>-0.14180240230200103</v>
      </c>
      <c r="S27" s="230">
        <f t="shared" si="3"/>
        <v>468313.1081006832</v>
      </c>
      <c r="T27" s="32">
        <f t="shared" si="10"/>
        <v>0.46154429620912896</v>
      </c>
      <c r="U27" s="560">
        <f t="shared" si="11"/>
        <v>468313.1081006832</v>
      </c>
      <c r="V27" s="10">
        <f t="shared" si="16"/>
        <v>0.46154429620912896</v>
      </c>
      <c r="W27" s="222" t="s">
        <v>207</v>
      </c>
      <c r="X27" s="181"/>
      <c r="Y27" s="181">
        <f t="shared" si="5"/>
        <v>1482978.6817999999</v>
      </c>
      <c r="Z27" s="230">
        <f t="shared" si="17"/>
        <v>468313.1081006832</v>
      </c>
      <c r="AA27" s="10">
        <f t="shared" si="6"/>
        <v>0.46154429620912896</v>
      </c>
      <c r="AB27" s="16"/>
      <c r="AC27" s="50"/>
      <c r="AD27" s="17"/>
      <c r="AE27" s="17"/>
      <c r="AF27" s="14"/>
      <c r="AG27" s="41"/>
      <c r="AH27" s="18">
        <f t="shared" si="18"/>
        <v>0</v>
      </c>
    </row>
    <row r="28" spans="1:37" ht="36" customHeight="1" outlineLevel="1" x14ac:dyDescent="0.3">
      <c r="A28" s="140" t="s">
        <v>52</v>
      </c>
      <c r="B28" s="144" t="s">
        <v>73</v>
      </c>
      <c r="C28" s="201">
        <v>0</v>
      </c>
      <c r="D28" s="181">
        <v>17467.743025210086</v>
      </c>
      <c r="E28" s="176">
        <v>5065.1198999999997</v>
      </c>
      <c r="F28" s="201"/>
      <c r="G28" s="230">
        <f t="shared" si="13"/>
        <v>0</v>
      </c>
      <c r="H28" s="10">
        <f t="shared" si="14"/>
        <v>0</v>
      </c>
      <c r="I28" s="176">
        <v>5065.1198999999997</v>
      </c>
      <c r="J28" s="547"/>
      <c r="K28" s="547">
        <v>17467.743025210086</v>
      </c>
      <c r="L28" s="547">
        <v>17467.743025210086</v>
      </c>
      <c r="M28" s="547">
        <v>17467.743025210086</v>
      </c>
      <c r="N28" s="547">
        <v>17467.743025210086</v>
      </c>
      <c r="O28" s="672"/>
      <c r="P28" s="239">
        <f t="shared" si="9"/>
        <v>5065.1198999999997</v>
      </c>
      <c r="Q28" s="230">
        <f t="shared" si="1"/>
        <v>5065.1198999999997</v>
      </c>
      <c r="R28" s="10" t="e">
        <f t="shared" si="2"/>
        <v>#DIV/0!</v>
      </c>
      <c r="S28" s="230">
        <f t="shared" si="3"/>
        <v>-12402.623125210086</v>
      </c>
      <c r="T28" s="32">
        <f t="shared" si="10"/>
        <v>-0.71003008844990256</v>
      </c>
      <c r="U28" s="560">
        <f t="shared" si="11"/>
        <v>-12402.623125210086</v>
      </c>
      <c r="V28" s="10">
        <f t="shared" si="16"/>
        <v>-0.71003008844990256</v>
      </c>
      <c r="W28" s="167"/>
      <c r="X28" s="181"/>
      <c r="Y28" s="181">
        <f t="shared" si="5"/>
        <v>5065.1198999999997</v>
      </c>
      <c r="Z28" s="230">
        <f t="shared" si="17"/>
        <v>-12402.623125210086</v>
      </c>
      <c r="AA28" s="10">
        <f t="shared" si="6"/>
        <v>-0.71003008844990256</v>
      </c>
      <c r="AB28" s="16"/>
      <c r="AC28" s="50"/>
      <c r="AD28" s="17"/>
      <c r="AE28" s="17"/>
      <c r="AF28" s="14"/>
      <c r="AG28" s="41"/>
      <c r="AH28" s="18">
        <f t="shared" si="18"/>
        <v>0</v>
      </c>
    </row>
    <row r="29" spans="1:37" ht="36" customHeight="1" outlineLevel="1" x14ac:dyDescent="0.3">
      <c r="A29" s="140" t="s">
        <v>52</v>
      </c>
      <c r="B29" s="144" t="s">
        <v>208</v>
      </c>
      <c r="C29" s="201">
        <v>300013.94</v>
      </c>
      <c r="D29" s="181">
        <v>474464.84378211468</v>
      </c>
      <c r="E29" s="237">
        <v>109566.36010000001</v>
      </c>
      <c r="F29" s="201"/>
      <c r="G29" s="230">
        <f t="shared" si="13"/>
        <v>0</v>
      </c>
      <c r="H29" s="10">
        <f t="shared" si="14"/>
        <v>0</v>
      </c>
      <c r="I29" s="176">
        <v>109566.36010000001</v>
      </c>
      <c r="J29" s="547"/>
      <c r="K29" s="547">
        <v>474464.84378211468</v>
      </c>
      <c r="L29" s="547">
        <v>195064.84378211468</v>
      </c>
      <c r="M29" s="547">
        <v>195064.84378211468</v>
      </c>
      <c r="N29" s="547">
        <v>125412</v>
      </c>
      <c r="O29" s="673"/>
      <c r="P29" s="238">
        <f t="shared" si="9"/>
        <v>109566.36010000001</v>
      </c>
      <c r="Q29" s="230">
        <f t="shared" si="1"/>
        <v>-190447.57990000001</v>
      </c>
      <c r="R29" s="10">
        <f t="shared" si="2"/>
        <v>-0.63479576948991101</v>
      </c>
      <c r="S29" s="230">
        <f t="shared" si="3"/>
        <v>-364898.48368211469</v>
      </c>
      <c r="T29" s="32">
        <f t="shared" si="10"/>
        <v>-0.76907380697248151</v>
      </c>
      <c r="U29" s="560">
        <f t="shared" si="11"/>
        <v>-364898.48368211469</v>
      </c>
      <c r="V29" s="10">
        <f t="shared" si="16"/>
        <v>-0.76907380697248151</v>
      </c>
      <c r="W29" s="167" t="s">
        <v>209</v>
      </c>
      <c r="X29" s="181"/>
      <c r="Y29" s="209">
        <f t="shared" si="5"/>
        <v>109566.36010000001</v>
      </c>
      <c r="Z29" s="230">
        <f t="shared" si="17"/>
        <v>-364898.48368211469</v>
      </c>
      <c r="AA29" s="10">
        <f t="shared" si="6"/>
        <v>-0.76907380697248151</v>
      </c>
      <c r="AB29" s="16"/>
      <c r="AC29" s="50"/>
      <c r="AD29" s="17"/>
      <c r="AE29" s="17"/>
      <c r="AF29" s="17"/>
      <c r="AG29" s="17"/>
      <c r="AH29" s="18">
        <f t="shared" si="18"/>
        <v>0</v>
      </c>
    </row>
    <row r="30" spans="1:37" ht="36" customHeight="1" outlineLevel="1" x14ac:dyDescent="0.3">
      <c r="A30" s="142" t="s">
        <v>52</v>
      </c>
      <c r="B30" s="229" t="s">
        <v>75</v>
      </c>
      <c r="C30" s="202">
        <v>0</v>
      </c>
      <c r="D30" s="209">
        <v>227089.21937967913</v>
      </c>
      <c r="E30" s="237">
        <v>323161.20870000002</v>
      </c>
      <c r="F30" s="184"/>
      <c r="G30" s="230">
        <f t="shared" si="13"/>
        <v>0</v>
      </c>
      <c r="H30" s="10">
        <f t="shared" si="14"/>
        <v>0</v>
      </c>
      <c r="I30" s="237">
        <v>323161.20870000002</v>
      </c>
      <c r="J30" s="547"/>
      <c r="K30" s="547">
        <v>227089.21937967913</v>
      </c>
      <c r="L30" s="547">
        <v>192106</v>
      </c>
      <c r="M30" s="547">
        <v>192106</v>
      </c>
      <c r="N30" s="547">
        <v>324039</v>
      </c>
      <c r="O30" s="239"/>
      <c r="P30" s="239">
        <f t="shared" si="9"/>
        <v>323161.20870000002</v>
      </c>
      <c r="Q30" s="230">
        <f t="shared" si="1"/>
        <v>323161.20870000002</v>
      </c>
      <c r="R30" s="10" t="e">
        <f t="shared" si="2"/>
        <v>#DIV/0!</v>
      </c>
      <c r="S30" s="230">
        <f t="shared" si="3"/>
        <v>96071.989320320892</v>
      </c>
      <c r="T30" s="32">
        <f t="shared" si="10"/>
        <v>0.42305834500974027</v>
      </c>
      <c r="U30" s="560">
        <f t="shared" si="11"/>
        <v>96071.989320320892</v>
      </c>
      <c r="V30" s="10">
        <f t="shared" si="16"/>
        <v>0.42305834500974027</v>
      </c>
      <c r="W30" s="167"/>
      <c r="X30" s="202"/>
      <c r="Y30" s="181">
        <f t="shared" si="5"/>
        <v>323161.20870000002</v>
      </c>
      <c r="Z30" s="230">
        <f t="shared" si="17"/>
        <v>96071.989320320892</v>
      </c>
      <c r="AA30" s="10">
        <f t="shared" si="6"/>
        <v>0.42305834500974027</v>
      </c>
      <c r="AB30" s="16"/>
      <c r="AC30" s="120"/>
      <c r="AD30" s="25"/>
      <c r="AE30" s="25"/>
      <c r="AF30" s="25"/>
      <c r="AG30" s="25"/>
      <c r="AH30" s="125">
        <f t="shared" si="18"/>
        <v>0</v>
      </c>
    </row>
    <row r="31" spans="1:37" ht="36" customHeight="1" outlineLevel="1" thickBot="1" x14ac:dyDescent="0.35">
      <c r="A31" s="142" t="s">
        <v>76</v>
      </c>
      <c r="B31" s="145" t="s">
        <v>77</v>
      </c>
      <c r="C31" s="203">
        <v>0</v>
      </c>
      <c r="D31" s="193">
        <v>161927.13804840142</v>
      </c>
      <c r="E31" s="237">
        <v>92611.1</v>
      </c>
      <c r="F31" s="162"/>
      <c r="G31" s="274">
        <f t="shared" si="13"/>
        <v>0</v>
      </c>
      <c r="H31" s="12">
        <f t="shared" si="14"/>
        <v>0</v>
      </c>
      <c r="I31" s="176">
        <v>92611.1</v>
      </c>
      <c r="J31" s="552"/>
      <c r="K31" s="552">
        <v>161927.13804840142</v>
      </c>
      <c r="L31" s="552">
        <v>161927.13804840142</v>
      </c>
      <c r="M31" s="552">
        <v>93778</v>
      </c>
      <c r="N31" s="552">
        <v>93778</v>
      </c>
      <c r="O31" s="235"/>
      <c r="P31" s="219">
        <f t="shared" si="9"/>
        <v>92611.1</v>
      </c>
      <c r="Q31" s="274">
        <f t="shared" si="1"/>
        <v>92611.1</v>
      </c>
      <c r="R31" s="12" t="e">
        <f t="shared" si="2"/>
        <v>#DIV/0!</v>
      </c>
      <c r="S31" s="274">
        <f t="shared" si="3"/>
        <v>-69316.038048401417</v>
      </c>
      <c r="T31" s="33">
        <f t="shared" si="10"/>
        <v>-0.42806930872626336</v>
      </c>
      <c r="U31" s="561">
        <f t="shared" si="11"/>
        <v>-69316.038048401417</v>
      </c>
      <c r="V31" s="12">
        <f t="shared" si="16"/>
        <v>-0.42806930872626336</v>
      </c>
      <c r="W31" s="289"/>
      <c r="X31" s="193"/>
      <c r="Y31" s="194">
        <f t="shared" si="5"/>
        <v>92611.1</v>
      </c>
      <c r="Z31" s="274">
        <f t="shared" si="17"/>
        <v>-69316.038048401417</v>
      </c>
      <c r="AA31" s="12">
        <f t="shared" si="6"/>
        <v>-0.42806930872626336</v>
      </c>
      <c r="AB31" s="16"/>
      <c r="AC31" s="116"/>
      <c r="AD31" s="117"/>
      <c r="AE31" s="117"/>
      <c r="AF31" s="117"/>
      <c r="AG31" s="117"/>
      <c r="AH31" s="119">
        <f t="shared" si="18"/>
        <v>0</v>
      </c>
    </row>
    <row r="32" spans="1:37" ht="36" customHeight="1" outlineLevel="1" x14ac:dyDescent="0.3">
      <c r="A32" s="36" t="s">
        <v>57</v>
      </c>
      <c r="B32" s="112" t="s">
        <v>210</v>
      </c>
      <c r="C32" s="200">
        <v>346535.22840000002</v>
      </c>
      <c r="D32" s="180">
        <v>474324.3368285388</v>
      </c>
      <c r="E32" s="192">
        <v>345778.77879999997</v>
      </c>
      <c r="F32" s="316"/>
      <c r="G32" s="273">
        <f t="shared" si="13"/>
        <v>0</v>
      </c>
      <c r="H32" s="9">
        <f t="shared" si="14"/>
        <v>0</v>
      </c>
      <c r="I32" s="196">
        <v>345778.77879999997</v>
      </c>
      <c r="J32" s="551"/>
      <c r="K32" s="551">
        <v>435000</v>
      </c>
      <c r="L32" s="551">
        <v>435000</v>
      </c>
      <c r="M32" s="551">
        <v>435000</v>
      </c>
      <c r="N32" s="551">
        <v>335000</v>
      </c>
      <c r="O32" s="216"/>
      <c r="P32" s="374">
        <f t="shared" si="9"/>
        <v>345778.77879999997</v>
      </c>
      <c r="Q32" s="276">
        <f t="shared" si="1"/>
        <v>-756.44960000005085</v>
      </c>
      <c r="R32" s="45">
        <f t="shared" si="2"/>
        <v>-2.1828937955101768E-3</v>
      </c>
      <c r="S32" s="276">
        <f>I32-D32</f>
        <v>-128545.55802853883</v>
      </c>
      <c r="T32" s="187">
        <f t="shared" si="10"/>
        <v>-0.27100772203262713</v>
      </c>
      <c r="U32" s="562">
        <f t="shared" si="11"/>
        <v>-128545.55802853883</v>
      </c>
      <c r="V32" s="9">
        <f t="shared" si="16"/>
        <v>-0.27100772203262713</v>
      </c>
      <c r="W32" s="166" t="s">
        <v>211</v>
      </c>
      <c r="X32" s="180"/>
      <c r="Y32" s="180">
        <f t="shared" si="5"/>
        <v>345778.77879999997</v>
      </c>
      <c r="Z32" s="276">
        <f t="shared" si="17"/>
        <v>-128545.55802853883</v>
      </c>
      <c r="AA32" s="45">
        <f t="shared" si="6"/>
        <v>-0.27100772203262713</v>
      </c>
      <c r="AB32" s="16"/>
      <c r="AC32" s="101"/>
      <c r="AD32" s="27"/>
      <c r="AE32" s="27"/>
      <c r="AF32" s="48"/>
      <c r="AG32" s="43"/>
      <c r="AH32" s="22">
        <f t="shared" si="18"/>
        <v>0</v>
      </c>
    </row>
    <row r="33" spans="1:34" ht="36" customHeight="1" outlineLevel="1" x14ac:dyDescent="0.3">
      <c r="A33" s="37" t="s">
        <v>57</v>
      </c>
      <c r="B33" s="113" t="s">
        <v>212</v>
      </c>
      <c r="C33" s="201">
        <v>580.05999999999995</v>
      </c>
      <c r="D33" s="181">
        <v>0</v>
      </c>
      <c r="E33" s="176">
        <v>824.42010000000005</v>
      </c>
      <c r="F33" s="225"/>
      <c r="G33" s="230">
        <f t="shared" si="13"/>
        <v>0</v>
      </c>
      <c r="H33" s="10">
        <f t="shared" si="14"/>
        <v>0</v>
      </c>
      <c r="I33" s="176">
        <v>824.42010000000005</v>
      </c>
      <c r="J33" s="547"/>
      <c r="K33" s="547">
        <v>0</v>
      </c>
      <c r="L33" s="547">
        <v>0</v>
      </c>
      <c r="M33" s="547">
        <v>0</v>
      </c>
      <c r="N33" s="547">
        <v>0</v>
      </c>
      <c r="O33" s="217"/>
      <c r="P33" s="377">
        <f t="shared" si="9"/>
        <v>824.42010000000005</v>
      </c>
      <c r="Q33" s="230">
        <f t="shared" si="1"/>
        <v>244.3601000000001</v>
      </c>
      <c r="R33" s="10">
        <f t="shared" si="2"/>
        <v>0.42126693790297587</v>
      </c>
      <c r="S33" s="230">
        <f t="shared" si="3"/>
        <v>824.42010000000005</v>
      </c>
      <c r="T33" s="32" t="e">
        <f t="shared" si="10"/>
        <v>#DIV/0!</v>
      </c>
      <c r="U33" s="560">
        <f t="shared" si="11"/>
        <v>824.42010000000005</v>
      </c>
      <c r="V33" s="10" t="e">
        <f t="shared" si="16"/>
        <v>#DIV/0!</v>
      </c>
      <c r="W33" s="167"/>
      <c r="X33" s="181"/>
      <c r="Y33" s="181">
        <f t="shared" si="5"/>
        <v>824.42010000000005</v>
      </c>
      <c r="Z33" s="230">
        <f t="shared" si="17"/>
        <v>824.42010000000005</v>
      </c>
      <c r="AA33" s="10" t="e">
        <f t="shared" si="6"/>
        <v>#DIV/0!</v>
      </c>
      <c r="AB33" s="16"/>
      <c r="AC33" s="50"/>
      <c r="AD33" s="17"/>
      <c r="AE33" s="17"/>
      <c r="AF33" s="14"/>
      <c r="AG33" s="41"/>
      <c r="AH33" s="18">
        <f t="shared" si="18"/>
        <v>0</v>
      </c>
    </row>
    <row r="34" spans="1:34" ht="36" customHeight="1" outlineLevel="1" x14ac:dyDescent="0.3">
      <c r="A34" s="37" t="s">
        <v>81</v>
      </c>
      <c r="B34" s="113" t="s">
        <v>82</v>
      </c>
      <c r="C34" s="201">
        <v>822.32069999999999</v>
      </c>
      <c r="D34" s="181">
        <v>943</v>
      </c>
      <c r="E34" s="181">
        <v>0</v>
      </c>
      <c r="F34" s="197"/>
      <c r="G34" s="230">
        <f t="shared" si="13"/>
        <v>0</v>
      </c>
      <c r="H34" s="10" t="e">
        <f t="shared" si="14"/>
        <v>#DIV/0!</v>
      </c>
      <c r="I34" s="217">
        <v>0</v>
      </c>
      <c r="J34" s="547"/>
      <c r="K34" s="547">
        <v>1000</v>
      </c>
      <c r="L34" s="547">
        <v>1000</v>
      </c>
      <c r="M34" s="547">
        <v>1000</v>
      </c>
      <c r="N34" s="547">
        <v>1000</v>
      </c>
      <c r="O34" s="217"/>
      <c r="P34" s="377">
        <f t="shared" si="9"/>
        <v>0</v>
      </c>
      <c r="Q34" s="230">
        <f t="shared" si="1"/>
        <v>-822.32069999999999</v>
      </c>
      <c r="R34" s="10">
        <f t="shared" si="2"/>
        <v>-1</v>
      </c>
      <c r="S34" s="230">
        <f t="shared" si="3"/>
        <v>-943</v>
      </c>
      <c r="T34" s="32">
        <f t="shared" si="10"/>
        <v>-1</v>
      </c>
      <c r="U34" s="560">
        <f t="shared" si="11"/>
        <v>-943</v>
      </c>
      <c r="V34" s="10">
        <f t="shared" si="16"/>
        <v>-1</v>
      </c>
      <c r="W34" s="167"/>
      <c r="X34" s="181"/>
      <c r="Y34" s="181">
        <f t="shared" si="5"/>
        <v>0</v>
      </c>
      <c r="Z34" s="230">
        <f t="shared" si="17"/>
        <v>-943</v>
      </c>
      <c r="AA34" s="10">
        <f t="shared" si="6"/>
        <v>-1</v>
      </c>
      <c r="AB34" s="16"/>
      <c r="AC34" s="50"/>
      <c r="AD34" s="17"/>
      <c r="AE34" s="17"/>
      <c r="AF34" s="14"/>
      <c r="AG34" s="41"/>
      <c r="AH34" s="18">
        <f t="shared" si="18"/>
        <v>0</v>
      </c>
    </row>
    <row r="35" spans="1:34" ht="36" customHeight="1" outlineLevel="1" x14ac:dyDescent="0.3">
      <c r="A35" s="37" t="s">
        <v>57</v>
      </c>
      <c r="B35" s="113" t="s">
        <v>83</v>
      </c>
      <c r="C35" s="201">
        <v>0</v>
      </c>
      <c r="D35" s="181">
        <v>0</v>
      </c>
      <c r="E35" s="181">
        <v>0</v>
      </c>
      <c r="F35" s="197"/>
      <c r="G35" s="230">
        <f t="shared" si="13"/>
        <v>0</v>
      </c>
      <c r="H35" s="10" t="e">
        <f t="shared" si="14"/>
        <v>#DIV/0!</v>
      </c>
      <c r="I35" s="217">
        <v>0</v>
      </c>
      <c r="J35" s="547"/>
      <c r="K35" s="547">
        <v>0</v>
      </c>
      <c r="L35" s="547">
        <v>0</v>
      </c>
      <c r="M35" s="547">
        <v>0</v>
      </c>
      <c r="N35" s="547">
        <v>0</v>
      </c>
      <c r="O35" s="217"/>
      <c r="P35" s="377">
        <f t="shared" si="9"/>
        <v>0</v>
      </c>
      <c r="Q35" s="230">
        <f t="shared" si="1"/>
        <v>0</v>
      </c>
      <c r="R35" s="10" t="e">
        <f t="shared" si="2"/>
        <v>#DIV/0!</v>
      </c>
      <c r="S35" s="230">
        <f t="shared" si="3"/>
        <v>0</v>
      </c>
      <c r="T35" s="32" t="e">
        <f t="shared" si="10"/>
        <v>#DIV/0!</v>
      </c>
      <c r="U35" s="560">
        <f t="shared" si="11"/>
        <v>0</v>
      </c>
      <c r="V35" s="10" t="e">
        <f t="shared" si="16"/>
        <v>#DIV/0!</v>
      </c>
      <c r="W35" s="167"/>
      <c r="X35" s="181"/>
      <c r="Y35" s="181">
        <f t="shared" si="5"/>
        <v>0</v>
      </c>
      <c r="Z35" s="230">
        <f t="shared" si="17"/>
        <v>0</v>
      </c>
      <c r="AA35" s="10" t="e">
        <f t="shared" si="6"/>
        <v>#DIV/0!</v>
      </c>
      <c r="AB35" s="16"/>
      <c r="AC35" s="19"/>
      <c r="AD35" s="17"/>
      <c r="AE35" s="17"/>
      <c r="AF35" s="17"/>
      <c r="AG35" s="41"/>
      <c r="AH35" s="18">
        <f t="shared" si="18"/>
        <v>0</v>
      </c>
    </row>
    <row r="36" spans="1:34" ht="36" customHeight="1" outlineLevel="1" x14ac:dyDescent="0.3">
      <c r="A36" s="37" t="s">
        <v>57</v>
      </c>
      <c r="B36" s="114" t="s">
        <v>213</v>
      </c>
      <c r="C36" s="207">
        <v>0</v>
      </c>
      <c r="D36" s="175">
        <v>73291.773936000041</v>
      </c>
      <c r="E36" s="182">
        <v>141542.13800000001</v>
      </c>
      <c r="F36" s="384"/>
      <c r="G36" s="230">
        <f t="shared" si="13"/>
        <v>0</v>
      </c>
      <c r="H36" s="10">
        <f t="shared" si="14"/>
        <v>0</v>
      </c>
      <c r="I36" s="696">
        <v>141542.13800000001</v>
      </c>
      <c r="J36" s="553"/>
      <c r="K36" s="553">
        <v>64000</v>
      </c>
      <c r="L36" s="553">
        <v>125000</v>
      </c>
      <c r="M36" s="553">
        <v>141542</v>
      </c>
      <c r="N36" s="553">
        <v>141542</v>
      </c>
      <c r="O36" s="217"/>
      <c r="P36" s="377">
        <f t="shared" si="9"/>
        <v>141542.13800000001</v>
      </c>
      <c r="Q36" s="230">
        <f t="shared" si="1"/>
        <v>141542.13800000001</v>
      </c>
      <c r="R36" s="10" t="e">
        <f t="shared" si="2"/>
        <v>#DIV/0!</v>
      </c>
      <c r="S36" s="230">
        <f t="shared" si="3"/>
        <v>68250.364063999965</v>
      </c>
      <c r="T36" s="32">
        <f t="shared" si="10"/>
        <v>0.93121451970309321</v>
      </c>
      <c r="U36" s="560">
        <f t="shared" si="11"/>
        <v>68250.364063999965</v>
      </c>
      <c r="V36" s="10">
        <f t="shared" si="16"/>
        <v>0.93121451970309321</v>
      </c>
      <c r="W36" s="290"/>
      <c r="X36" s="182"/>
      <c r="Y36" s="181">
        <f t="shared" si="5"/>
        <v>141542.13800000001</v>
      </c>
      <c r="Z36" s="230">
        <f t="shared" si="17"/>
        <v>68250.364063999965</v>
      </c>
      <c r="AA36" s="10">
        <f t="shared" si="6"/>
        <v>0.93121451970309321</v>
      </c>
      <c r="AB36" s="16"/>
      <c r="AC36" s="19"/>
      <c r="AD36" s="17"/>
      <c r="AE36" s="17"/>
      <c r="AF36" s="17"/>
      <c r="AG36" s="41"/>
      <c r="AH36" s="18">
        <f t="shared" si="18"/>
        <v>0</v>
      </c>
    </row>
    <row r="37" spans="1:34" ht="36" customHeight="1" outlineLevel="1" thickBot="1" x14ac:dyDescent="0.35">
      <c r="A37" s="37" t="s">
        <v>57</v>
      </c>
      <c r="B37" s="130" t="s">
        <v>85</v>
      </c>
      <c r="C37" s="200">
        <v>0</v>
      </c>
      <c r="D37" s="180">
        <v>0</v>
      </c>
      <c r="E37" s="194">
        <v>0</v>
      </c>
      <c r="F37" s="316"/>
      <c r="G37" s="230">
        <f t="shared" si="13"/>
        <v>0</v>
      </c>
      <c r="H37" s="10" t="e">
        <f t="shared" si="14"/>
        <v>#DIV/0!</v>
      </c>
      <c r="I37" s="218">
        <v>0</v>
      </c>
      <c r="J37" s="546"/>
      <c r="K37" s="546">
        <v>0</v>
      </c>
      <c r="L37" s="546">
        <v>0</v>
      </c>
      <c r="M37" s="546">
        <v>0</v>
      </c>
      <c r="N37" s="546">
        <v>0</v>
      </c>
      <c r="O37" s="218"/>
      <c r="P37" s="374">
        <f t="shared" si="9"/>
        <v>0</v>
      </c>
      <c r="Q37" s="230">
        <f t="shared" ref="Q37:Q52" si="21">I37-C37</f>
        <v>0</v>
      </c>
      <c r="R37" s="10" t="e">
        <f t="shared" ref="R37:R52" si="22">I37/C37-1</f>
        <v>#DIV/0!</v>
      </c>
      <c r="S37" s="230">
        <f t="shared" ref="S37:S54" si="23">I37-D37</f>
        <v>0</v>
      </c>
      <c r="T37" s="32" t="e">
        <f t="shared" ref="T37:T54" si="24">I37/D37-1</f>
        <v>#DIV/0!</v>
      </c>
      <c r="U37" s="563">
        <f t="shared" si="11"/>
        <v>0</v>
      </c>
      <c r="V37" s="12" t="e">
        <f t="shared" si="16"/>
        <v>#DIV/0!</v>
      </c>
      <c r="W37" s="222"/>
      <c r="X37" s="180"/>
      <c r="Y37" s="181">
        <f t="shared" ref="Y37:Y54" si="25">I37+X37</f>
        <v>0</v>
      </c>
      <c r="Z37" s="230">
        <f t="shared" si="17"/>
        <v>0</v>
      </c>
      <c r="AA37" s="10" t="e">
        <f t="shared" si="6"/>
        <v>#DIV/0!</v>
      </c>
      <c r="AB37" s="16"/>
      <c r="AC37" s="19"/>
      <c r="AD37" s="17"/>
      <c r="AE37" s="17"/>
      <c r="AF37" s="17"/>
      <c r="AG37" s="17"/>
      <c r="AH37" s="18">
        <f t="shared" si="18"/>
        <v>0</v>
      </c>
    </row>
    <row r="38" spans="1:34" ht="36" customHeight="1" thickBot="1" x14ac:dyDescent="0.35">
      <c r="A38" s="891" t="s">
        <v>214</v>
      </c>
      <c r="B38" s="892"/>
      <c r="C38" s="164">
        <f>SUM(C18:C37)</f>
        <v>11750504.263</v>
      </c>
      <c r="D38" s="191">
        <f>SUM(D18:D37)</f>
        <v>12042017.191226918</v>
      </c>
      <c r="E38" s="164">
        <f>SUM(E18:E37)</f>
        <v>8680910.3785000015</v>
      </c>
      <c r="F38" s="208">
        <f>SUM(F18:F37)</f>
        <v>0</v>
      </c>
      <c r="G38" s="291">
        <f t="shared" si="13"/>
        <v>0</v>
      </c>
      <c r="H38" s="292">
        <f t="shared" si="14"/>
        <v>0</v>
      </c>
      <c r="I38" s="215">
        <f>SUM(I18:I37)</f>
        <v>8680910.3785000015</v>
      </c>
      <c r="J38" s="554">
        <v>410000</v>
      </c>
      <c r="K38" s="554">
        <v>11886335.420125794</v>
      </c>
      <c r="L38" s="554">
        <v>11625452.200746115</v>
      </c>
      <c r="M38" s="554">
        <v>9448201.1626977175</v>
      </c>
      <c r="N38" s="554">
        <v>8382162.6349162851</v>
      </c>
      <c r="O38" s="215">
        <f>SUM(O18:O37)</f>
        <v>0</v>
      </c>
      <c r="P38" s="378">
        <f t="shared" si="9"/>
        <v>8680910.3785000015</v>
      </c>
      <c r="Q38" s="291">
        <f t="shared" si="21"/>
        <v>-3069593.8844999988</v>
      </c>
      <c r="R38" s="292">
        <f t="shared" si="22"/>
        <v>-0.26123082174145829</v>
      </c>
      <c r="S38" s="291">
        <f>I38-D38</f>
        <v>-3361106.8127269167</v>
      </c>
      <c r="T38" s="556">
        <f t="shared" si="24"/>
        <v>-0.27911493227028561</v>
      </c>
      <c r="U38" s="564">
        <f>P38-D38</f>
        <v>-3361106.8127269167</v>
      </c>
      <c r="V38" s="558">
        <f>P38/D38-1</f>
        <v>-0.27911493227028561</v>
      </c>
      <c r="W38" s="35"/>
      <c r="X38" s="165">
        <f>SUM(X18:X37)</f>
        <v>0</v>
      </c>
      <c r="Y38" s="163">
        <f t="shared" si="25"/>
        <v>8680910.3785000015</v>
      </c>
      <c r="Z38" s="291">
        <f>Y38-D38-O38</f>
        <v>-3361106.8127269167</v>
      </c>
      <c r="AA38" s="292">
        <f t="shared" si="6"/>
        <v>-0.27911493227028561</v>
      </c>
      <c r="AB38" s="4"/>
      <c r="AC38" s="28">
        <f t="shared" ref="AC38:AH38" si="26">SUM(AC18:AC37)</f>
        <v>129462</v>
      </c>
      <c r="AD38" s="7">
        <f t="shared" si="26"/>
        <v>187201.8</v>
      </c>
      <c r="AE38" s="7">
        <f t="shared" si="26"/>
        <v>138989.20000000001</v>
      </c>
      <c r="AF38" s="7">
        <f t="shared" si="26"/>
        <v>333000</v>
      </c>
      <c r="AG38" s="7">
        <f t="shared" si="26"/>
        <v>192000</v>
      </c>
      <c r="AH38" s="30">
        <f t="shared" si="26"/>
        <v>980653</v>
      </c>
    </row>
    <row r="39" spans="1:34" ht="36" customHeight="1" thickBot="1" x14ac:dyDescent="0.35">
      <c r="A39" s="891" t="s">
        <v>215</v>
      </c>
      <c r="B39" s="892"/>
      <c r="C39" s="208">
        <f>SUM(C40:C52)</f>
        <v>236743.67609999998</v>
      </c>
      <c r="D39" s="164">
        <f>SUM(D40:D52)</f>
        <v>327400</v>
      </c>
      <c r="E39" s="164">
        <f>SUM(E40:E52)</f>
        <v>337230.11050000001</v>
      </c>
      <c r="F39" s="208">
        <f>SUM(F40:F52)</f>
        <v>0</v>
      </c>
      <c r="G39" s="291">
        <f t="shared" si="13"/>
        <v>0</v>
      </c>
      <c r="H39" s="292">
        <f t="shared" si="14"/>
        <v>0</v>
      </c>
      <c r="I39" s="215">
        <f>SUM(I40:I52)</f>
        <v>337230.11050000001</v>
      </c>
      <c r="J39" s="554">
        <v>171862</v>
      </c>
      <c r="K39" s="554">
        <v>378362</v>
      </c>
      <c r="L39" s="554">
        <v>399487.25</v>
      </c>
      <c r="M39" s="554">
        <v>341306.25</v>
      </c>
      <c r="N39" s="554">
        <v>333374.18999999994</v>
      </c>
      <c r="O39" s="215">
        <f>SUM(O40:O52)</f>
        <v>0</v>
      </c>
      <c r="P39" s="371">
        <f t="shared" si="9"/>
        <v>337230.11050000001</v>
      </c>
      <c r="Q39" s="277">
        <f t="shared" si="21"/>
        <v>100486.43440000003</v>
      </c>
      <c r="R39" s="152">
        <f t="shared" si="22"/>
        <v>0.42445245446621693</v>
      </c>
      <c r="S39" s="277">
        <f t="shared" si="23"/>
        <v>9830.1105000000098</v>
      </c>
      <c r="T39" s="226">
        <f t="shared" si="24"/>
        <v>3.0024772449602999E-2</v>
      </c>
      <c r="U39" s="566">
        <f>P39-D39</f>
        <v>9830.1105000000098</v>
      </c>
      <c r="V39" s="96">
        <f>P39/D39-1</f>
        <v>3.0024772449602999E-2</v>
      </c>
      <c r="W39" s="35"/>
      <c r="X39" s="165">
        <f>SUM(X40:X52)</f>
        <v>0</v>
      </c>
      <c r="Y39" s="163">
        <f t="shared" si="25"/>
        <v>337230.11050000001</v>
      </c>
      <c r="Z39" s="277">
        <f>Y39-D39-O39</f>
        <v>9830.1105000000098</v>
      </c>
      <c r="AA39" s="152">
        <f t="shared" si="6"/>
        <v>3.0024772449602999E-2</v>
      </c>
      <c r="AB39" s="4"/>
      <c r="AC39" s="28">
        <f t="shared" ref="AC39:AH39" si="27">SUM(AC40:AC52)</f>
        <v>43885.08</v>
      </c>
      <c r="AD39" s="7">
        <f t="shared" si="27"/>
        <v>153073.70000000001</v>
      </c>
      <c r="AE39" s="7">
        <f t="shared" si="27"/>
        <v>91552.52</v>
      </c>
      <c r="AF39" s="7">
        <f t="shared" si="27"/>
        <v>7000</v>
      </c>
      <c r="AG39" s="7">
        <f t="shared" si="27"/>
        <v>32600</v>
      </c>
      <c r="AH39" s="30">
        <f t="shared" si="27"/>
        <v>328111.29999999993</v>
      </c>
    </row>
    <row r="40" spans="1:34" ht="40.35" customHeight="1" outlineLevel="1" x14ac:dyDescent="0.3">
      <c r="A40" s="102" t="s">
        <v>69</v>
      </c>
      <c r="B40" s="188" t="s">
        <v>86</v>
      </c>
      <c r="C40" s="181">
        <v>0</v>
      </c>
      <c r="D40" s="181">
        <v>800</v>
      </c>
      <c r="E40" s="196">
        <v>0</v>
      </c>
      <c r="F40" s="160"/>
      <c r="G40" s="276">
        <f t="shared" si="13"/>
        <v>0</v>
      </c>
      <c r="H40" s="45" t="e">
        <f t="shared" si="14"/>
        <v>#DIV/0!</v>
      </c>
      <c r="I40" s="217">
        <v>0</v>
      </c>
      <c r="J40" s="547"/>
      <c r="K40" s="547">
        <v>0</v>
      </c>
      <c r="L40" s="547">
        <v>0</v>
      </c>
      <c r="M40" s="547">
        <v>846</v>
      </c>
      <c r="N40" s="547">
        <v>888</v>
      </c>
      <c r="O40" s="218"/>
      <c r="P40" s="374">
        <f t="shared" si="9"/>
        <v>0</v>
      </c>
      <c r="Q40" s="230">
        <f t="shared" si="21"/>
        <v>0</v>
      </c>
      <c r="R40" s="10" t="e">
        <f t="shared" si="22"/>
        <v>#DIV/0!</v>
      </c>
      <c r="S40" s="230">
        <f t="shared" si="23"/>
        <v>-800</v>
      </c>
      <c r="T40" s="32">
        <f t="shared" si="24"/>
        <v>-1</v>
      </c>
      <c r="U40" s="559">
        <f t="shared" ref="U40:U52" si="28">P40-D40</f>
        <v>-800</v>
      </c>
      <c r="V40" s="9">
        <f t="shared" ref="V40:V52" si="29">P40/D40-1</f>
        <v>-1</v>
      </c>
      <c r="W40" s="166"/>
      <c r="X40" s="171"/>
      <c r="Y40" s="181">
        <f t="shared" si="25"/>
        <v>0</v>
      </c>
      <c r="Z40" s="230">
        <f>Y40-D40-O40</f>
        <v>-800</v>
      </c>
      <c r="AA40" s="10">
        <f t="shared" si="6"/>
        <v>-1</v>
      </c>
      <c r="AB40" s="16"/>
      <c r="AC40" s="128"/>
      <c r="AD40" s="131"/>
      <c r="AE40" s="131"/>
      <c r="AF40" s="131"/>
      <c r="AG40" s="52"/>
      <c r="AH40" s="129">
        <f t="shared" ref="AH40:AH52" si="30">SUM(AC40:AG40)</f>
        <v>0</v>
      </c>
    </row>
    <row r="41" spans="1:34" ht="40.35" customHeight="1" outlineLevel="1" x14ac:dyDescent="0.3">
      <c r="A41" s="103" t="s">
        <v>62</v>
      </c>
      <c r="B41" s="189" t="s">
        <v>87</v>
      </c>
      <c r="C41" s="181">
        <v>131842.8646</v>
      </c>
      <c r="D41" s="181">
        <v>142000</v>
      </c>
      <c r="E41" s="176">
        <v>28456.401000000002</v>
      </c>
      <c r="F41" s="161"/>
      <c r="G41" s="230">
        <f t="shared" si="13"/>
        <v>0</v>
      </c>
      <c r="H41" s="10">
        <f t="shared" si="14"/>
        <v>0</v>
      </c>
      <c r="I41" s="176">
        <v>28456.401000000002</v>
      </c>
      <c r="J41" s="547">
        <v>100000</v>
      </c>
      <c r="K41" s="547">
        <v>100000</v>
      </c>
      <c r="L41" s="547">
        <v>100000</v>
      </c>
      <c r="M41" s="547">
        <v>45000</v>
      </c>
      <c r="N41" s="547">
        <v>28253</v>
      </c>
      <c r="O41" s="217"/>
      <c r="P41" s="377">
        <f t="shared" si="9"/>
        <v>28456.401000000002</v>
      </c>
      <c r="Q41" s="230">
        <f t="shared" si="21"/>
        <v>-103386.4636</v>
      </c>
      <c r="R41" s="10">
        <f t="shared" si="22"/>
        <v>-0.78416426944048667</v>
      </c>
      <c r="S41" s="230">
        <f t="shared" si="23"/>
        <v>-113543.599</v>
      </c>
      <c r="T41" s="32">
        <f t="shared" si="24"/>
        <v>-0.79960280985915488</v>
      </c>
      <c r="U41" s="560">
        <f t="shared" si="28"/>
        <v>-113543.599</v>
      </c>
      <c r="V41" s="10">
        <f t="shared" si="29"/>
        <v>-0.79960280985915488</v>
      </c>
      <c r="W41" s="167" t="s">
        <v>216</v>
      </c>
      <c r="X41" s="172"/>
      <c r="Y41" s="181">
        <f t="shared" si="25"/>
        <v>28456.401000000002</v>
      </c>
      <c r="Z41" s="230">
        <f t="shared" ref="Z41:Z52" si="31">Y41-D41-O41</f>
        <v>-113543.599</v>
      </c>
      <c r="AA41" s="10">
        <f t="shared" si="6"/>
        <v>-0.79960280985915488</v>
      </c>
      <c r="AB41" s="16"/>
      <c r="AC41" s="19">
        <v>13594.92</v>
      </c>
      <c r="AD41" s="17">
        <v>16525</v>
      </c>
      <c r="AE41" s="17"/>
      <c r="AF41" s="17"/>
      <c r="AG41" s="41">
        <v>15000</v>
      </c>
      <c r="AH41" s="18">
        <f t="shared" si="30"/>
        <v>45119.92</v>
      </c>
    </row>
    <row r="42" spans="1:34" ht="40.35" customHeight="1" outlineLevel="1" x14ac:dyDescent="0.3">
      <c r="A42" s="103" t="s">
        <v>88</v>
      </c>
      <c r="B42" s="189" t="s">
        <v>89</v>
      </c>
      <c r="C42" s="181">
        <v>4218.7497000000003</v>
      </c>
      <c r="D42" s="181">
        <v>4700</v>
      </c>
      <c r="E42" s="176">
        <v>3568.8600999999999</v>
      </c>
      <c r="F42" s="161"/>
      <c r="G42" s="230">
        <f t="shared" si="13"/>
        <v>0</v>
      </c>
      <c r="H42" s="10">
        <f t="shared" si="14"/>
        <v>0</v>
      </c>
      <c r="I42" s="217">
        <v>3568.8600999999999</v>
      </c>
      <c r="J42" s="547">
        <v>4219</v>
      </c>
      <c r="K42" s="547">
        <v>4219</v>
      </c>
      <c r="L42" s="547">
        <v>4219</v>
      </c>
      <c r="M42" s="547">
        <v>3569</v>
      </c>
      <c r="N42" s="547">
        <v>3569</v>
      </c>
      <c r="O42" s="217"/>
      <c r="P42" s="377">
        <f t="shared" si="9"/>
        <v>3568.8600999999999</v>
      </c>
      <c r="Q42" s="230">
        <f t="shared" si="21"/>
        <v>-649.88960000000043</v>
      </c>
      <c r="R42" s="10">
        <f t="shared" si="22"/>
        <v>-0.15404791613970381</v>
      </c>
      <c r="S42" s="230">
        <f t="shared" si="23"/>
        <v>-1131.1399000000001</v>
      </c>
      <c r="T42" s="32">
        <f t="shared" si="24"/>
        <v>-0.24066806382978723</v>
      </c>
      <c r="U42" s="560">
        <f t="shared" si="28"/>
        <v>-1131.1399000000001</v>
      </c>
      <c r="V42" s="10">
        <f t="shared" si="29"/>
        <v>-0.24066806382978723</v>
      </c>
      <c r="W42" s="167"/>
      <c r="X42" s="172"/>
      <c r="Y42" s="181">
        <f t="shared" si="25"/>
        <v>3568.8600999999999</v>
      </c>
      <c r="Z42" s="230">
        <f t="shared" si="31"/>
        <v>-1131.1399000000001</v>
      </c>
      <c r="AA42" s="10">
        <f t="shared" si="6"/>
        <v>-0.24066806382978723</v>
      </c>
      <c r="AB42" s="16"/>
      <c r="AC42" s="19"/>
      <c r="AD42" s="17"/>
      <c r="AE42" s="17"/>
      <c r="AF42" s="17"/>
      <c r="AG42" s="41"/>
      <c r="AH42" s="18">
        <f t="shared" si="30"/>
        <v>0</v>
      </c>
    </row>
    <row r="43" spans="1:34" ht="40.35" customHeight="1" outlineLevel="1" x14ac:dyDescent="0.3">
      <c r="A43" s="103" t="s">
        <v>46</v>
      </c>
      <c r="B43" s="189" t="s">
        <v>90</v>
      </c>
      <c r="C43" s="181">
        <v>0</v>
      </c>
      <c r="D43" s="181">
        <v>0</v>
      </c>
      <c r="E43" s="176">
        <v>0</v>
      </c>
      <c r="F43" s="161"/>
      <c r="G43" s="230">
        <f t="shared" si="13"/>
        <v>0</v>
      </c>
      <c r="H43" s="10" t="e">
        <f t="shared" si="14"/>
        <v>#DIV/0!</v>
      </c>
      <c r="I43" s="181">
        <v>0</v>
      </c>
      <c r="J43" s="555"/>
      <c r="K43" s="555">
        <v>0</v>
      </c>
      <c r="L43" s="555">
        <v>0</v>
      </c>
      <c r="M43" s="555">
        <v>0</v>
      </c>
      <c r="N43" s="555">
        <v>0</v>
      </c>
      <c r="O43" s="181"/>
      <c r="P43" s="201">
        <f t="shared" si="9"/>
        <v>0</v>
      </c>
      <c r="Q43" s="230">
        <f t="shared" si="21"/>
        <v>0</v>
      </c>
      <c r="R43" s="10" t="e">
        <f t="shared" si="22"/>
        <v>#DIV/0!</v>
      </c>
      <c r="S43" s="230">
        <f t="shared" si="23"/>
        <v>0</v>
      </c>
      <c r="T43" s="32" t="e">
        <f t="shared" si="24"/>
        <v>#DIV/0!</v>
      </c>
      <c r="U43" s="560">
        <f t="shared" si="28"/>
        <v>0</v>
      </c>
      <c r="V43" s="10" t="e">
        <f t="shared" si="29"/>
        <v>#DIV/0!</v>
      </c>
      <c r="W43" s="246"/>
      <c r="X43" s="181"/>
      <c r="Y43" s="181">
        <f t="shared" si="25"/>
        <v>0</v>
      </c>
      <c r="Z43" s="230">
        <f t="shared" si="31"/>
        <v>0</v>
      </c>
      <c r="AA43" s="10" t="e">
        <f t="shared" si="6"/>
        <v>#DIV/0!</v>
      </c>
      <c r="AB43" s="100"/>
      <c r="AC43" s="19"/>
      <c r="AD43" s="17"/>
      <c r="AE43" s="41"/>
      <c r="AF43" s="17"/>
      <c r="AG43" s="231"/>
      <c r="AH43" s="94">
        <f t="shared" si="30"/>
        <v>0</v>
      </c>
    </row>
    <row r="44" spans="1:34" ht="40.35" customHeight="1" outlineLevel="1" x14ac:dyDescent="0.3">
      <c r="A44" s="103" t="s">
        <v>46</v>
      </c>
      <c r="B44" s="189" t="s">
        <v>91</v>
      </c>
      <c r="C44" s="181">
        <v>8423.1692000000003</v>
      </c>
      <c r="D44" s="181">
        <v>10000</v>
      </c>
      <c r="E44" s="176">
        <v>8485.9801000000007</v>
      </c>
      <c r="F44" s="161"/>
      <c r="G44" s="230">
        <f t="shared" si="13"/>
        <v>0</v>
      </c>
      <c r="H44" s="10">
        <f t="shared" si="14"/>
        <v>0</v>
      </c>
      <c r="I44" s="176">
        <v>8485.9801000000007</v>
      </c>
      <c r="J44" s="547"/>
      <c r="K44" s="547">
        <v>5000</v>
      </c>
      <c r="L44" s="547">
        <v>8595.0300000000007</v>
      </c>
      <c r="M44" s="547">
        <v>8595.0300000000007</v>
      </c>
      <c r="N44" s="547">
        <v>8595.0300000000007</v>
      </c>
      <c r="O44" s="217"/>
      <c r="P44" s="377">
        <f t="shared" si="9"/>
        <v>8485.9801000000007</v>
      </c>
      <c r="Q44" s="230">
        <f t="shared" si="21"/>
        <v>62.810900000000402</v>
      </c>
      <c r="R44" s="10">
        <f t="shared" si="22"/>
        <v>7.4569201340513036E-3</v>
      </c>
      <c r="S44" s="230">
        <f t="shared" si="23"/>
        <v>-1514.0198999999993</v>
      </c>
      <c r="T44" s="32">
        <f t="shared" si="24"/>
        <v>-0.15140198999999999</v>
      </c>
      <c r="U44" s="560">
        <f t="shared" si="28"/>
        <v>-1514.0198999999993</v>
      </c>
      <c r="V44" s="10">
        <f t="shared" si="29"/>
        <v>-0.15140198999999999</v>
      </c>
      <c r="W44" s="167"/>
      <c r="X44" s="172"/>
      <c r="Y44" s="181">
        <f t="shared" si="25"/>
        <v>8485.9801000000007</v>
      </c>
      <c r="Z44" s="230">
        <f t="shared" si="31"/>
        <v>-1514.0198999999993</v>
      </c>
      <c r="AA44" s="10">
        <f t="shared" si="6"/>
        <v>-0.15140198999999999</v>
      </c>
      <c r="AB44" s="16"/>
      <c r="AC44" s="19"/>
      <c r="AD44" s="17"/>
      <c r="AE44" s="17"/>
      <c r="AF44" s="27"/>
      <c r="AG44" s="43"/>
      <c r="AH44" s="18">
        <f t="shared" si="30"/>
        <v>0</v>
      </c>
    </row>
    <row r="45" spans="1:34" ht="36.6" customHeight="1" outlineLevel="1" x14ac:dyDescent="0.3">
      <c r="A45" s="103" t="s">
        <v>46</v>
      </c>
      <c r="B45" s="189" t="s">
        <v>92</v>
      </c>
      <c r="C45" s="181">
        <v>0</v>
      </c>
      <c r="D45" s="181">
        <v>600</v>
      </c>
      <c r="E45" s="176">
        <v>0</v>
      </c>
      <c r="F45" s="161"/>
      <c r="G45" s="230">
        <f t="shared" si="13"/>
        <v>0</v>
      </c>
      <c r="H45" s="10" t="e">
        <f t="shared" si="14"/>
        <v>#DIV/0!</v>
      </c>
      <c r="I45" s="217">
        <v>0</v>
      </c>
      <c r="J45" s="547"/>
      <c r="K45" s="547">
        <v>0</v>
      </c>
      <c r="L45" s="547">
        <v>0</v>
      </c>
      <c r="M45" s="547">
        <v>0</v>
      </c>
      <c r="N45" s="547">
        <v>0</v>
      </c>
      <c r="O45" s="217"/>
      <c r="P45" s="377">
        <f t="shared" si="9"/>
        <v>0</v>
      </c>
      <c r="Q45" s="230">
        <f t="shared" si="21"/>
        <v>0</v>
      </c>
      <c r="R45" s="10" t="e">
        <f t="shared" si="22"/>
        <v>#DIV/0!</v>
      </c>
      <c r="S45" s="230">
        <f t="shared" si="23"/>
        <v>-600</v>
      </c>
      <c r="T45" s="32">
        <f t="shared" si="24"/>
        <v>-1</v>
      </c>
      <c r="U45" s="560">
        <f t="shared" si="28"/>
        <v>-600</v>
      </c>
      <c r="V45" s="10">
        <f t="shared" si="29"/>
        <v>-1</v>
      </c>
      <c r="W45" s="167"/>
      <c r="X45" s="172"/>
      <c r="Y45" s="181">
        <f t="shared" si="25"/>
        <v>0</v>
      </c>
      <c r="Z45" s="230">
        <f t="shared" si="31"/>
        <v>-600</v>
      </c>
      <c r="AA45" s="10">
        <f t="shared" si="6"/>
        <v>-1</v>
      </c>
      <c r="AB45" s="16"/>
      <c r="AC45" s="19">
        <v>3069</v>
      </c>
      <c r="AD45" s="17"/>
      <c r="AE45" s="17"/>
      <c r="AF45" s="17"/>
      <c r="AG45" s="41">
        <v>3100</v>
      </c>
      <c r="AH45" s="18">
        <f t="shared" si="30"/>
        <v>6169</v>
      </c>
    </row>
    <row r="46" spans="1:34" ht="40.35" customHeight="1" outlineLevel="1" x14ac:dyDescent="0.3">
      <c r="A46" s="103" t="s">
        <v>93</v>
      </c>
      <c r="B46" s="189" t="s">
        <v>94</v>
      </c>
      <c r="C46" s="181">
        <v>5011.2007999999996</v>
      </c>
      <c r="D46" s="181">
        <v>6100</v>
      </c>
      <c r="E46" s="176">
        <v>3065.3498</v>
      </c>
      <c r="F46" s="161"/>
      <c r="G46" s="230">
        <f t="shared" si="13"/>
        <v>0</v>
      </c>
      <c r="H46" s="10">
        <f t="shared" si="14"/>
        <v>0</v>
      </c>
      <c r="I46" s="176">
        <v>3065.3498</v>
      </c>
      <c r="J46" s="547">
        <v>8000</v>
      </c>
      <c r="K46" s="547">
        <v>8000</v>
      </c>
      <c r="L46" s="547">
        <v>8000</v>
      </c>
      <c r="M46" s="547">
        <v>6100</v>
      </c>
      <c r="N46" s="547">
        <v>3069.45</v>
      </c>
      <c r="O46" s="217"/>
      <c r="P46" s="377">
        <f t="shared" si="9"/>
        <v>3065.3498</v>
      </c>
      <c r="Q46" s="230">
        <f t="shared" si="21"/>
        <v>-1945.8509999999997</v>
      </c>
      <c r="R46" s="10">
        <f t="shared" si="22"/>
        <v>-0.38830034509892319</v>
      </c>
      <c r="S46" s="230">
        <f t="shared" si="23"/>
        <v>-3034.6502</v>
      </c>
      <c r="T46" s="32">
        <f t="shared" si="24"/>
        <v>-0.49748363934426232</v>
      </c>
      <c r="U46" s="560">
        <f t="shared" si="28"/>
        <v>-3034.6502</v>
      </c>
      <c r="V46" s="10">
        <f t="shared" si="29"/>
        <v>-0.49748363934426232</v>
      </c>
      <c r="W46" s="167" t="s">
        <v>217</v>
      </c>
      <c r="X46" s="172"/>
      <c r="Y46" s="181">
        <f t="shared" si="25"/>
        <v>3065.3498</v>
      </c>
      <c r="Z46" s="230">
        <f t="shared" si="31"/>
        <v>-3034.6502</v>
      </c>
      <c r="AA46" s="10">
        <f t="shared" si="6"/>
        <v>-0.49748363934426232</v>
      </c>
      <c r="AB46" s="16"/>
      <c r="AC46" s="19"/>
      <c r="AD46" s="17"/>
      <c r="AE46" s="17"/>
      <c r="AF46" s="17"/>
      <c r="AG46" s="41"/>
      <c r="AH46" s="18">
        <f t="shared" si="30"/>
        <v>0</v>
      </c>
    </row>
    <row r="47" spans="1:34" ht="40.35" customHeight="1" outlineLevel="1" x14ac:dyDescent="0.3">
      <c r="A47" s="103" t="s">
        <v>95</v>
      </c>
      <c r="B47" s="189" t="s">
        <v>96</v>
      </c>
      <c r="C47" s="181">
        <v>0</v>
      </c>
      <c r="D47" s="181">
        <v>0</v>
      </c>
      <c r="E47" s="176">
        <v>0</v>
      </c>
      <c r="F47" s="161"/>
      <c r="G47" s="230">
        <f t="shared" si="13"/>
        <v>0</v>
      </c>
      <c r="H47" s="10" t="e">
        <f t="shared" si="14"/>
        <v>#DIV/0!</v>
      </c>
      <c r="I47" s="217">
        <v>0</v>
      </c>
      <c r="J47" s="547"/>
      <c r="K47" s="547">
        <v>0</v>
      </c>
      <c r="L47" s="547">
        <v>0</v>
      </c>
      <c r="M47" s="547">
        <v>0</v>
      </c>
      <c r="N47" s="547">
        <v>0</v>
      </c>
      <c r="O47" s="217"/>
      <c r="P47" s="377">
        <f t="shared" si="9"/>
        <v>0</v>
      </c>
      <c r="Q47" s="230">
        <f t="shared" si="21"/>
        <v>0</v>
      </c>
      <c r="R47" s="10" t="e">
        <f t="shared" si="22"/>
        <v>#DIV/0!</v>
      </c>
      <c r="S47" s="230">
        <f t="shared" si="23"/>
        <v>0</v>
      </c>
      <c r="T47" s="32" t="e">
        <f t="shared" si="24"/>
        <v>#DIV/0!</v>
      </c>
      <c r="U47" s="560">
        <f t="shared" si="28"/>
        <v>0</v>
      </c>
      <c r="V47" s="10" t="e">
        <f t="shared" si="29"/>
        <v>#DIV/0!</v>
      </c>
      <c r="W47" s="167"/>
      <c r="X47" s="172"/>
      <c r="Y47" s="181">
        <f t="shared" si="25"/>
        <v>0</v>
      </c>
      <c r="Z47" s="230">
        <f t="shared" si="31"/>
        <v>0</v>
      </c>
      <c r="AA47" s="10" t="e">
        <f t="shared" si="6"/>
        <v>#DIV/0!</v>
      </c>
      <c r="AB47" s="16"/>
      <c r="AC47" s="19"/>
      <c r="AD47" s="17"/>
      <c r="AE47" s="17"/>
      <c r="AF47" s="17"/>
      <c r="AG47" s="41"/>
      <c r="AH47" s="18">
        <f t="shared" si="30"/>
        <v>0</v>
      </c>
    </row>
    <row r="48" spans="1:34" ht="40.35" customHeight="1" outlineLevel="1" x14ac:dyDescent="0.3">
      <c r="A48" s="103" t="s">
        <v>52</v>
      </c>
      <c r="B48" s="189" t="s">
        <v>218</v>
      </c>
      <c r="C48" s="181">
        <v>27604.279200000001</v>
      </c>
      <c r="D48" s="181">
        <v>28200</v>
      </c>
      <c r="E48" s="176">
        <v>12180.829400000001</v>
      </c>
      <c r="F48" s="161"/>
      <c r="G48" s="230">
        <f t="shared" si="13"/>
        <v>0</v>
      </c>
      <c r="H48" s="10">
        <f t="shared" si="14"/>
        <v>0</v>
      </c>
      <c r="I48" s="176">
        <v>12180.829400000001</v>
      </c>
      <c r="J48" s="547"/>
      <c r="K48" s="547">
        <v>25500</v>
      </c>
      <c r="L48" s="547">
        <v>25500</v>
      </c>
      <c r="M48" s="547">
        <v>12000</v>
      </c>
      <c r="N48" s="547">
        <v>5735.49</v>
      </c>
      <c r="O48" s="217"/>
      <c r="P48" s="377">
        <f t="shared" si="9"/>
        <v>12180.829400000001</v>
      </c>
      <c r="Q48" s="230">
        <f t="shared" si="21"/>
        <v>-15423.4498</v>
      </c>
      <c r="R48" s="10">
        <f t="shared" si="22"/>
        <v>-0.5587340168621393</v>
      </c>
      <c r="S48" s="230">
        <f t="shared" si="23"/>
        <v>-16019.170599999999</v>
      </c>
      <c r="T48" s="32">
        <f t="shared" si="24"/>
        <v>-0.56805569503546094</v>
      </c>
      <c r="U48" s="560">
        <f t="shared" si="28"/>
        <v>-16019.170599999999</v>
      </c>
      <c r="V48" s="10">
        <f t="shared" si="29"/>
        <v>-0.56805569503546094</v>
      </c>
      <c r="W48" s="167" t="s">
        <v>219</v>
      </c>
      <c r="X48" s="172"/>
      <c r="Y48" s="181">
        <f t="shared" si="25"/>
        <v>12180.829400000001</v>
      </c>
      <c r="Z48" s="230">
        <f t="shared" si="31"/>
        <v>-16019.170599999999</v>
      </c>
      <c r="AA48" s="10">
        <f t="shared" si="6"/>
        <v>-0.56805569503546094</v>
      </c>
      <c r="AB48" s="16"/>
      <c r="AC48" s="19"/>
      <c r="AD48" s="17"/>
      <c r="AE48" s="17">
        <v>5500</v>
      </c>
      <c r="AF48" s="17"/>
      <c r="AG48" s="3">
        <v>6500</v>
      </c>
      <c r="AH48" s="18">
        <f t="shared" si="30"/>
        <v>12000</v>
      </c>
    </row>
    <row r="49" spans="1:34" ht="40.35" customHeight="1" outlineLevel="1" x14ac:dyDescent="0.3">
      <c r="A49" s="103" t="s">
        <v>52</v>
      </c>
      <c r="B49" s="189" t="s">
        <v>98</v>
      </c>
      <c r="C49" s="181">
        <v>0</v>
      </c>
      <c r="D49" s="181">
        <v>65000</v>
      </c>
      <c r="E49" s="181">
        <v>198031.44940000001</v>
      </c>
      <c r="F49" s="201"/>
      <c r="G49" s="230">
        <f t="shared" si="13"/>
        <v>0</v>
      </c>
      <c r="H49" s="10">
        <f t="shared" si="14"/>
        <v>0</v>
      </c>
      <c r="I49" s="176">
        <v>198031.44940000001</v>
      </c>
      <c r="J49" s="547"/>
      <c r="K49" s="547">
        <v>176000</v>
      </c>
      <c r="L49" s="547">
        <v>176000</v>
      </c>
      <c r="M49" s="547">
        <v>176000</v>
      </c>
      <c r="N49" s="547">
        <v>200000</v>
      </c>
      <c r="O49" s="217"/>
      <c r="P49" s="377">
        <f t="shared" si="9"/>
        <v>198031.44940000001</v>
      </c>
      <c r="Q49" s="230">
        <f t="shared" si="21"/>
        <v>198031.44940000001</v>
      </c>
      <c r="R49" s="10" t="e">
        <f t="shared" si="22"/>
        <v>#DIV/0!</v>
      </c>
      <c r="S49" s="230">
        <f t="shared" si="23"/>
        <v>133031.44940000001</v>
      </c>
      <c r="T49" s="32">
        <f t="shared" si="24"/>
        <v>2.0466376830769231</v>
      </c>
      <c r="U49" s="560">
        <f t="shared" si="28"/>
        <v>133031.44940000001</v>
      </c>
      <c r="V49" s="10">
        <f t="shared" si="29"/>
        <v>2.0466376830769231</v>
      </c>
      <c r="W49" s="167" t="s">
        <v>220</v>
      </c>
      <c r="X49" s="172"/>
      <c r="Y49" s="181">
        <f t="shared" si="25"/>
        <v>198031.44940000001</v>
      </c>
      <c r="Z49" s="230">
        <f t="shared" si="31"/>
        <v>133031.44940000001</v>
      </c>
      <c r="AA49" s="10">
        <f t="shared" si="6"/>
        <v>2.0466376830769231</v>
      </c>
      <c r="AB49" s="16"/>
      <c r="AC49" s="19"/>
      <c r="AD49" s="17">
        <v>82947.48</v>
      </c>
      <c r="AE49" s="17">
        <f>169000-AD49</f>
        <v>86052.52</v>
      </c>
      <c r="AF49" s="17">
        <v>7000</v>
      </c>
      <c r="AG49" s="41"/>
      <c r="AH49" s="18">
        <f t="shared" si="30"/>
        <v>176000</v>
      </c>
    </row>
    <row r="50" spans="1:34" ht="40.35" customHeight="1" outlineLevel="1" x14ac:dyDescent="0.3">
      <c r="A50" s="103" t="s">
        <v>221</v>
      </c>
      <c r="B50" s="189" t="s">
        <v>99</v>
      </c>
      <c r="C50" s="181">
        <v>37783.190900000001</v>
      </c>
      <c r="D50" s="181">
        <v>47000</v>
      </c>
      <c r="E50" s="176">
        <v>48202.340100000001</v>
      </c>
      <c r="F50" s="161"/>
      <c r="G50" s="230">
        <f t="shared" si="13"/>
        <v>0</v>
      </c>
      <c r="H50" s="10">
        <f t="shared" si="14"/>
        <v>0</v>
      </c>
      <c r="I50" s="217">
        <v>48202.340100000001</v>
      </c>
      <c r="J50" s="547">
        <v>37783</v>
      </c>
      <c r="K50" s="547">
        <v>37783</v>
      </c>
      <c r="L50" s="547">
        <v>37783</v>
      </c>
      <c r="M50" s="547">
        <v>49806</v>
      </c>
      <c r="N50" s="547">
        <v>48203</v>
      </c>
      <c r="O50" s="217"/>
      <c r="P50" s="377">
        <f t="shared" si="9"/>
        <v>48202.340100000001</v>
      </c>
      <c r="Q50" s="230">
        <f t="shared" si="21"/>
        <v>10419.1492</v>
      </c>
      <c r="R50" s="10">
        <f t="shared" si="22"/>
        <v>0.27576149477623924</v>
      </c>
      <c r="S50" s="230">
        <f t="shared" si="23"/>
        <v>1202.3401000000013</v>
      </c>
      <c r="T50" s="32">
        <f t="shared" si="24"/>
        <v>2.5581704255319249E-2</v>
      </c>
      <c r="U50" s="560">
        <f t="shared" si="28"/>
        <v>1202.3401000000013</v>
      </c>
      <c r="V50" s="10">
        <f t="shared" si="29"/>
        <v>2.5581704255319249E-2</v>
      </c>
      <c r="W50" s="167" t="s">
        <v>222</v>
      </c>
      <c r="X50" s="172"/>
      <c r="Y50" s="181">
        <f t="shared" si="25"/>
        <v>48202.340100000001</v>
      </c>
      <c r="Z50" s="230">
        <f t="shared" si="31"/>
        <v>1202.3401000000013</v>
      </c>
      <c r="AA50" s="10">
        <f t="shared" si="6"/>
        <v>2.5581704255319249E-2</v>
      </c>
      <c r="AB50" s="16"/>
      <c r="AC50" s="19">
        <v>27221.16</v>
      </c>
      <c r="AD50" s="17">
        <v>22585</v>
      </c>
      <c r="AE50" s="17"/>
      <c r="AF50" s="17"/>
      <c r="AG50" s="41"/>
      <c r="AH50" s="18">
        <f t="shared" si="30"/>
        <v>49806.16</v>
      </c>
    </row>
    <row r="51" spans="1:34" ht="40.35" customHeight="1" outlineLevel="1" x14ac:dyDescent="0.3">
      <c r="A51" s="103" t="s">
        <v>100</v>
      </c>
      <c r="B51" s="189" t="s">
        <v>102</v>
      </c>
      <c r="C51" s="181">
        <v>13486.16</v>
      </c>
      <c r="D51" s="181">
        <v>15000</v>
      </c>
      <c r="E51" s="176">
        <v>31119.820899999999</v>
      </c>
      <c r="F51" s="161"/>
      <c r="G51" s="230">
        <f t="shared" si="13"/>
        <v>0</v>
      </c>
      <c r="H51" s="10">
        <f t="shared" si="14"/>
        <v>0</v>
      </c>
      <c r="I51" s="176">
        <v>31119.820899999999</v>
      </c>
      <c r="J51" s="547">
        <v>13486</v>
      </c>
      <c r="K51" s="547">
        <v>13486</v>
      </c>
      <c r="L51" s="547">
        <v>31016.22</v>
      </c>
      <c r="M51" s="547">
        <v>31016.22</v>
      </c>
      <c r="N51" s="547">
        <v>31016.22</v>
      </c>
      <c r="O51" s="217"/>
      <c r="P51" s="377">
        <f t="shared" si="9"/>
        <v>31119.820899999999</v>
      </c>
      <c r="Q51" s="230">
        <f t="shared" si="21"/>
        <v>17633.660899999999</v>
      </c>
      <c r="R51" s="10">
        <f t="shared" si="22"/>
        <v>1.3075375718514386</v>
      </c>
      <c r="S51" s="230">
        <f t="shared" si="23"/>
        <v>16119.820899999999</v>
      </c>
      <c r="T51" s="32">
        <f t="shared" si="24"/>
        <v>1.0746547266666666</v>
      </c>
      <c r="U51" s="560">
        <f t="shared" si="28"/>
        <v>16119.820899999999</v>
      </c>
      <c r="V51" s="10">
        <f t="shared" si="29"/>
        <v>1.0746547266666666</v>
      </c>
      <c r="W51" s="167" t="s">
        <v>223</v>
      </c>
      <c r="X51" s="172"/>
      <c r="Y51" s="181">
        <f t="shared" si="25"/>
        <v>31119.820899999999</v>
      </c>
      <c r="Z51" s="230">
        <f t="shared" si="31"/>
        <v>16119.820899999999</v>
      </c>
      <c r="AA51" s="10">
        <f t="shared" si="6"/>
        <v>1.0746547266666666</v>
      </c>
      <c r="AB51" s="16"/>
      <c r="AC51" s="19"/>
      <c r="AD51" s="17">
        <v>31016.22</v>
      </c>
      <c r="AE51" s="17"/>
      <c r="AF51" s="17"/>
      <c r="AG51" s="41"/>
      <c r="AH51" s="18">
        <f t="shared" si="30"/>
        <v>31016.22</v>
      </c>
    </row>
    <row r="52" spans="1:34" ht="40.35" customHeight="1" outlineLevel="1" thickBot="1" x14ac:dyDescent="0.35">
      <c r="A52" s="108" t="s">
        <v>100</v>
      </c>
      <c r="B52" s="190" t="s">
        <v>103</v>
      </c>
      <c r="C52" s="209">
        <v>8374.0617000000002</v>
      </c>
      <c r="D52" s="209">
        <v>8000</v>
      </c>
      <c r="E52" s="178">
        <v>4119.0797000000002</v>
      </c>
      <c r="F52" s="184"/>
      <c r="G52" s="230">
        <f t="shared" si="13"/>
        <v>0</v>
      </c>
      <c r="H52" s="10">
        <f t="shared" si="14"/>
        <v>0</v>
      </c>
      <c r="I52" s="178">
        <v>4119.0797000000002</v>
      </c>
      <c r="J52" s="547">
        <v>8374</v>
      </c>
      <c r="K52" s="547">
        <v>8374</v>
      </c>
      <c r="L52" s="547">
        <v>8374</v>
      </c>
      <c r="M52" s="547">
        <v>8374</v>
      </c>
      <c r="N52" s="547">
        <v>4045</v>
      </c>
      <c r="O52" s="236"/>
      <c r="P52" s="379">
        <f t="shared" si="9"/>
        <v>4119.0797000000002</v>
      </c>
      <c r="Q52" s="295">
        <f t="shared" si="21"/>
        <v>-4254.982</v>
      </c>
      <c r="R52" s="47">
        <f t="shared" si="22"/>
        <v>-0.50811447926159892</v>
      </c>
      <c r="S52" s="295">
        <f t="shared" si="23"/>
        <v>-3880.9202999999998</v>
      </c>
      <c r="T52" s="49">
        <f t="shared" si="24"/>
        <v>-0.48511503749999996</v>
      </c>
      <c r="U52" s="563">
        <f t="shared" si="28"/>
        <v>-3880.9202999999998</v>
      </c>
      <c r="V52" s="47">
        <f t="shared" si="29"/>
        <v>-0.48511503749999996</v>
      </c>
      <c r="W52" s="169" t="s">
        <v>224</v>
      </c>
      <c r="X52" s="174"/>
      <c r="Y52" s="181">
        <f t="shared" si="25"/>
        <v>4119.0797000000002</v>
      </c>
      <c r="Z52" s="295">
        <f t="shared" si="31"/>
        <v>-3880.9202999999998</v>
      </c>
      <c r="AA52" s="47">
        <f t="shared" si="6"/>
        <v>-0.48511503749999996</v>
      </c>
      <c r="AB52" s="16"/>
      <c r="AC52" s="121"/>
      <c r="AD52" s="117"/>
      <c r="AE52" s="117"/>
      <c r="AF52" s="117"/>
      <c r="AG52" s="118">
        <v>8000</v>
      </c>
      <c r="AH52" s="119">
        <f t="shared" si="30"/>
        <v>8000</v>
      </c>
    </row>
    <row r="53" spans="1:34" ht="36" customHeight="1" thickBot="1" x14ac:dyDescent="0.35">
      <c r="A53" s="891" t="s">
        <v>225</v>
      </c>
      <c r="B53" s="892"/>
      <c r="C53" s="164">
        <f>C38+C39</f>
        <v>11987247.939100001</v>
      </c>
      <c r="D53" s="164">
        <f>D38+D39</f>
        <v>12369417.191226918</v>
      </c>
      <c r="E53" s="164">
        <f>E38+E39</f>
        <v>9018140.4890000019</v>
      </c>
      <c r="F53" s="208">
        <f>F38+F39</f>
        <v>0</v>
      </c>
      <c r="G53" s="291">
        <f t="shared" si="13"/>
        <v>0</v>
      </c>
      <c r="H53" s="292">
        <f t="shared" si="14"/>
        <v>0</v>
      </c>
      <c r="I53" s="215">
        <f>I38+I39</f>
        <v>9018140.4890000019</v>
      </c>
      <c r="J53" s="554">
        <v>581862</v>
      </c>
      <c r="K53" s="554">
        <v>12264697.420125794</v>
      </c>
      <c r="L53" s="554">
        <v>12024939.450746115</v>
      </c>
      <c r="M53" s="554">
        <v>9789507.4126977175</v>
      </c>
      <c r="N53" s="554">
        <v>8715536.8249162845</v>
      </c>
      <c r="O53" s="215">
        <f>O39+O38</f>
        <v>0</v>
      </c>
      <c r="P53" s="378">
        <f t="shared" si="9"/>
        <v>9018140.4890000019</v>
      </c>
      <c r="Q53" s="291">
        <f>I53-C53</f>
        <v>-2969107.4500999991</v>
      </c>
      <c r="R53" s="292">
        <f>I53/C53-1</f>
        <v>-0.24768883276497233</v>
      </c>
      <c r="S53" s="291">
        <f t="shared" si="23"/>
        <v>-3351276.7022269163</v>
      </c>
      <c r="T53" s="556">
        <f t="shared" si="24"/>
        <v>-0.27093246596968446</v>
      </c>
      <c r="U53" s="565">
        <f>P53-D53</f>
        <v>-3351276.7022269163</v>
      </c>
      <c r="V53" s="558">
        <f>P53/D53-1</f>
        <v>-0.27093246596968446</v>
      </c>
      <c r="W53" s="39"/>
      <c r="X53" s="165">
        <f>X38+X39</f>
        <v>0</v>
      </c>
      <c r="Y53" s="163">
        <f t="shared" si="25"/>
        <v>9018140.4890000019</v>
      </c>
      <c r="Z53" s="291">
        <f>Y53-D53-O53</f>
        <v>-3351276.7022269163</v>
      </c>
      <c r="AA53" s="292">
        <f>(Y53-O53)/D53-1</f>
        <v>-0.27093246596968446</v>
      </c>
      <c r="AB53" s="4"/>
      <c r="AC53" s="28">
        <f t="shared" ref="AC53:AH53" si="32">AC38+AC39</f>
        <v>173347.08000000002</v>
      </c>
      <c r="AD53" s="7">
        <f t="shared" si="32"/>
        <v>340275.5</v>
      </c>
      <c r="AE53" s="7">
        <f t="shared" si="32"/>
        <v>230541.72000000003</v>
      </c>
      <c r="AF53" s="7">
        <f t="shared" si="32"/>
        <v>340000</v>
      </c>
      <c r="AG53" s="7">
        <f t="shared" si="32"/>
        <v>224600</v>
      </c>
      <c r="AH53" s="29">
        <f t="shared" si="32"/>
        <v>1308764.2999999998</v>
      </c>
    </row>
    <row r="54" spans="1:34" ht="36" customHeight="1" thickBot="1" x14ac:dyDescent="0.35">
      <c r="A54" s="893" t="s">
        <v>226</v>
      </c>
      <c r="B54" s="894"/>
      <c r="C54" s="298">
        <f>SUM(C17)+C53</f>
        <v>18791761.125200003</v>
      </c>
      <c r="D54" s="298">
        <f>SUM(D17)+D53</f>
        <v>18517152.047134586</v>
      </c>
      <c r="E54" s="298">
        <f>SUM(E17)+E53</f>
        <v>15447781.787000002</v>
      </c>
      <c r="F54" s="315">
        <f>SUM(F17)+F53</f>
        <v>0</v>
      </c>
      <c r="G54" s="299">
        <f t="shared" si="13"/>
        <v>0</v>
      </c>
      <c r="H54" s="300">
        <f t="shared" si="14"/>
        <v>0</v>
      </c>
      <c r="I54" s="301">
        <f>SUM(I17)+I53</f>
        <v>15447781.787000002</v>
      </c>
      <c r="J54" s="554">
        <v>6918245</v>
      </c>
      <c r="K54" s="554">
        <v>19083250.420125794</v>
      </c>
      <c r="L54" s="554">
        <v>18653011.364746116</v>
      </c>
      <c r="M54" s="554">
        <v>16365673.832697717</v>
      </c>
      <c r="N54" s="554">
        <v>15265476.982716285</v>
      </c>
      <c r="O54" s="301">
        <f>SUM(O17)+O53</f>
        <v>0</v>
      </c>
      <c r="P54" s="380">
        <f t="shared" si="9"/>
        <v>15447781.787000002</v>
      </c>
      <c r="Q54" s="302">
        <f>I54-C54</f>
        <v>-3343979.338200001</v>
      </c>
      <c r="R54" s="303">
        <f>I54/C54-1</f>
        <v>-0.17794922551009229</v>
      </c>
      <c r="S54" s="302">
        <f t="shared" si="23"/>
        <v>-3069370.2601345833</v>
      </c>
      <c r="T54" s="304">
        <f t="shared" si="24"/>
        <v>-0.16575822525632655</v>
      </c>
      <c r="U54" s="565">
        <f>P54-D54</f>
        <v>-3069370.2601345833</v>
      </c>
      <c r="V54" s="96">
        <f>P54/D54-1</f>
        <v>-0.16575822525632655</v>
      </c>
      <c r="W54" s="308"/>
      <c r="X54" s="309">
        <f>SUM(X17)+X53</f>
        <v>0</v>
      </c>
      <c r="Y54" s="310">
        <f t="shared" si="25"/>
        <v>15447781.787000002</v>
      </c>
      <c r="Z54" s="302">
        <f>Y54-D54-O54</f>
        <v>-3069370.2601345833</v>
      </c>
      <c r="AA54" s="303">
        <f>(Y54-O54)/D54-1</f>
        <v>-0.16575822525632655</v>
      </c>
      <c r="AB54" s="4"/>
      <c r="AC54" s="28">
        <f t="shared" ref="AC54:AH54" si="33">SUM(AC17)+AC53</f>
        <v>717459.78579999995</v>
      </c>
      <c r="AD54" s="7">
        <f t="shared" si="33"/>
        <v>1148640.3781999999</v>
      </c>
      <c r="AE54" s="7">
        <f t="shared" si="33"/>
        <v>1172979.1221</v>
      </c>
      <c r="AF54" s="7">
        <f t="shared" si="33"/>
        <v>1164031.8417</v>
      </c>
      <c r="AG54" s="7">
        <f t="shared" si="33"/>
        <v>785584.79070000001</v>
      </c>
      <c r="AH54" s="29">
        <f t="shared" si="33"/>
        <v>4988695.9185000006</v>
      </c>
    </row>
    <row r="56" spans="1:34" ht="36" customHeight="1" x14ac:dyDescent="0.3">
      <c r="Z56" s="702"/>
    </row>
  </sheetData>
  <mergeCells count="7">
    <mergeCell ref="A39:B39"/>
    <mergeCell ref="A53:B53"/>
    <mergeCell ref="A54:B54"/>
    <mergeCell ref="A38:B38"/>
    <mergeCell ref="AC2:AH2"/>
    <mergeCell ref="AC3:AH3"/>
    <mergeCell ref="A17:B17"/>
  </mergeCells>
  <phoneticPr fontId="3" type="noConversion"/>
  <conditionalFormatting sqref="G5:H16 Q5:V16">
    <cfRule type="cellIs" dxfId="1060" priority="144" operator="greaterThan">
      <formula>0</formula>
    </cfRule>
    <cfRule type="cellIs" dxfId="1059" priority="143" operator="greaterThan">
      <formula>0</formula>
    </cfRule>
    <cfRule type="cellIs" dxfId="1058" priority="142" operator="lessThan">
      <formula>0</formula>
    </cfRule>
  </conditionalFormatting>
  <conditionalFormatting sqref="G17:H17 Q17:V17">
    <cfRule type="cellIs" dxfId="1057" priority="150" operator="greaterThan">
      <formula>0</formula>
    </cfRule>
    <cfRule type="cellIs" dxfId="1056" priority="149" operator="greaterThan">
      <formula>600000</formula>
    </cfRule>
    <cfRule type="cellIs" dxfId="1055" priority="148" operator="greaterThan">
      <formula>600000</formula>
    </cfRule>
    <cfRule type="cellIs" dxfId="1054" priority="147" operator="greaterThan">
      <formula>0</formula>
    </cfRule>
    <cfRule type="cellIs" dxfId="1053" priority="145" operator="lessThan">
      <formula>0</formula>
    </cfRule>
  </conditionalFormatting>
  <conditionalFormatting sqref="G18:H37 Q18:V37 Z18:AA37">
    <cfRule type="cellIs" dxfId="1052" priority="151" operator="greaterThan">
      <formula>0</formula>
    </cfRule>
    <cfRule type="cellIs" dxfId="1051" priority="152" operator="greaterThan">
      <formula>0</formula>
    </cfRule>
    <cfRule type="cellIs" dxfId="1050" priority="146" operator="lessThan">
      <formula>0</formula>
    </cfRule>
  </conditionalFormatting>
  <conditionalFormatting sqref="G38:H39">
    <cfRule type="cellIs" dxfId="1049" priority="105" operator="greaterThan">
      <formula>0</formula>
    </cfRule>
    <cfRule type="cellIs" dxfId="1048" priority="108" operator="greaterThan">
      <formula>0</formula>
    </cfRule>
    <cfRule type="cellIs" dxfId="1047" priority="107" operator="greaterThan">
      <formula>600000</formula>
    </cfRule>
    <cfRule type="cellIs" dxfId="1046" priority="106" operator="greaterThan">
      <formula>600000</formula>
    </cfRule>
    <cfRule type="cellIs" dxfId="1045" priority="104" operator="lessThan">
      <formula>0</formula>
    </cfRule>
  </conditionalFormatting>
  <conditionalFormatting sqref="G40:H52">
    <cfRule type="cellIs" dxfId="1044" priority="98" operator="lessThan">
      <formula>0</formula>
    </cfRule>
    <cfRule type="cellIs" dxfId="1043" priority="100" operator="greaterThan">
      <formula>0</formula>
    </cfRule>
    <cfRule type="cellIs" dxfId="1042" priority="99" operator="greaterThan">
      <formula>0</formula>
    </cfRule>
  </conditionalFormatting>
  <conditionalFormatting sqref="G53:H54">
    <cfRule type="cellIs" dxfId="1041" priority="92" operator="greaterThan">
      <formula>0</formula>
    </cfRule>
    <cfRule type="cellIs" dxfId="1040" priority="91" operator="greaterThan">
      <formula>600000</formula>
    </cfRule>
    <cfRule type="cellIs" dxfId="1039" priority="89" operator="greaterThan">
      <formula>0</formula>
    </cfRule>
    <cfRule type="cellIs" dxfId="1038" priority="88" operator="lessThan">
      <formula>0</formula>
    </cfRule>
    <cfRule type="cellIs" dxfId="1037" priority="90" operator="greaterThan">
      <formula>600000</formula>
    </cfRule>
  </conditionalFormatting>
  <conditionalFormatting sqref="Q38:V39">
    <cfRule type="cellIs" dxfId="1036" priority="66" operator="lessThan">
      <formula>0</formula>
    </cfRule>
    <cfRule type="cellIs" dxfId="1035" priority="67" operator="greaterThan">
      <formula>0</formula>
    </cfRule>
    <cfRule type="cellIs" dxfId="1034" priority="68" operator="greaterThan">
      <formula>600000</formula>
    </cfRule>
    <cfRule type="cellIs" dxfId="1033" priority="69" operator="greaterThan">
      <formula>600000</formula>
    </cfRule>
    <cfRule type="cellIs" dxfId="1032" priority="70" operator="greaterThan">
      <formula>0</formula>
    </cfRule>
  </conditionalFormatting>
  <conditionalFormatting sqref="Q40:V52">
    <cfRule type="cellIs" dxfId="1031" priority="56" operator="greaterThan">
      <formula>0</formula>
    </cfRule>
    <cfRule type="cellIs" dxfId="1030" priority="55" operator="greaterThan">
      <formula>0</formula>
    </cfRule>
    <cfRule type="cellIs" dxfId="1029" priority="54" operator="lessThan">
      <formula>0</formula>
    </cfRule>
  </conditionalFormatting>
  <conditionalFormatting sqref="Q53:V54">
    <cfRule type="cellIs" dxfId="1028" priority="1" operator="lessThan">
      <formula>0</formula>
    </cfRule>
    <cfRule type="cellIs" dxfId="1027" priority="2" operator="greaterThan">
      <formula>0</formula>
    </cfRule>
    <cfRule type="cellIs" dxfId="1026" priority="3" operator="greaterThan">
      <formula>600000</formula>
    </cfRule>
    <cfRule type="cellIs" dxfId="1025" priority="4" operator="greaterThan">
      <formula>600000</formula>
    </cfRule>
    <cfRule type="cellIs" dxfId="1024" priority="5" operator="greaterThan">
      <formula>0</formula>
    </cfRule>
  </conditionalFormatting>
  <conditionalFormatting sqref="Z5:AA16">
    <cfRule type="cellIs" dxfId="1023" priority="40" operator="greaterThan">
      <formula>0</formula>
    </cfRule>
    <cfRule type="cellIs" dxfId="1022" priority="39" operator="greaterThan">
      <formula>0</formula>
    </cfRule>
    <cfRule type="cellIs" dxfId="1021" priority="38" operator="lessThan">
      <formula>0</formula>
    </cfRule>
  </conditionalFormatting>
  <conditionalFormatting sqref="Z17:AA17">
    <cfRule type="cellIs" dxfId="1020" priority="31" operator="greaterThan">
      <formula>0</formula>
    </cfRule>
    <cfRule type="cellIs" dxfId="1019" priority="30" operator="greaterThan">
      <formula>600000</formula>
    </cfRule>
    <cfRule type="cellIs" dxfId="1018" priority="29" operator="greaterThan">
      <formula>600000</formula>
    </cfRule>
    <cfRule type="cellIs" dxfId="1017" priority="28" operator="greaterThan">
      <formula>0</formula>
    </cfRule>
    <cfRule type="cellIs" dxfId="1016" priority="27" operator="lessThan">
      <formula>0</formula>
    </cfRule>
  </conditionalFormatting>
  <conditionalFormatting sqref="Z38:AA39">
    <cfRule type="cellIs" dxfId="1015" priority="26" operator="greaterThan">
      <formula>0</formula>
    </cfRule>
    <cfRule type="cellIs" dxfId="1014" priority="25" operator="greaterThan">
      <formula>600000</formula>
    </cfRule>
    <cfRule type="cellIs" dxfId="1013" priority="24" operator="greaterThan">
      <formula>600000</formula>
    </cfRule>
    <cfRule type="cellIs" dxfId="1012" priority="22" operator="lessThan">
      <formula>0</formula>
    </cfRule>
    <cfRule type="cellIs" dxfId="1011" priority="23" operator="greaterThan">
      <formula>0</formula>
    </cfRule>
  </conditionalFormatting>
  <conditionalFormatting sqref="Z40:AA52">
    <cfRule type="cellIs" dxfId="1010" priority="13" operator="greaterThan">
      <formula>0</formula>
    </cfRule>
    <cfRule type="cellIs" dxfId="1009" priority="12" operator="greaterThan">
      <formula>0</formula>
    </cfRule>
    <cfRule type="cellIs" dxfId="1008" priority="11" operator="lessThan">
      <formula>0</formula>
    </cfRule>
  </conditionalFormatting>
  <conditionalFormatting sqref="Z53:AA54">
    <cfRule type="cellIs" dxfId="1007" priority="21" operator="greaterThan">
      <formula>0</formula>
    </cfRule>
    <cfRule type="cellIs" dxfId="1006" priority="20" operator="greaterThan">
      <formula>600000</formula>
    </cfRule>
    <cfRule type="cellIs" dxfId="1005" priority="19" operator="greaterThan">
      <formula>600000</formula>
    </cfRule>
    <cfRule type="cellIs" dxfId="1004" priority="18" operator="greaterThan">
      <formula>0</formula>
    </cfRule>
    <cfRule type="cellIs" dxfId="1003" priority="17" operator="lessThan">
      <formula>0</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0C972-434C-4B6A-89D3-206F639C5F30}">
  <sheetPr codeName="Tabelle3">
    <tabColor theme="0" tint="-0.34998626667073579"/>
  </sheetPr>
  <dimension ref="A1:AK61"/>
  <sheetViews>
    <sheetView zoomScale="50" zoomScaleNormal="50" workbookViewId="0">
      <pane ySplit="4" topLeftCell="A5" activePane="bottomLeft" state="frozen"/>
      <selection pane="bottomLeft" activeCell="E41" sqref="E41"/>
    </sheetView>
  </sheetViews>
  <sheetFormatPr defaultColWidth="9.44140625" defaultRowHeight="14.4" outlineLevelRow="1" outlineLevelCol="1" x14ac:dyDescent="0.3"/>
  <cols>
    <col min="1" max="1" width="32.5546875" style="137" customWidth="1"/>
    <col min="2" max="2" width="47" style="137" customWidth="1"/>
    <col min="3" max="3" width="18.44140625" style="104" customWidth="1"/>
    <col min="4" max="4" width="17" customWidth="1"/>
    <col min="5" max="6" width="22.5546875" customWidth="1"/>
    <col min="7" max="8" width="22.5546875" hidden="1" customWidth="1"/>
    <col min="9" max="9" width="22.5546875" style="127" customWidth="1"/>
    <col min="10" max="14" width="22.5546875" hidden="1" customWidth="1" outlineLevel="1"/>
    <col min="15" max="15" width="16.44140625" style="127" customWidth="1" collapsed="1"/>
    <col min="16" max="16" width="17.44140625" style="127" customWidth="1"/>
    <col min="17" max="17" width="16.44140625" bestFit="1" customWidth="1"/>
    <col min="18" max="18" width="16.5546875" customWidth="1"/>
    <col min="19" max="20" width="16.44140625" customWidth="1"/>
    <col min="21" max="21" width="16.5546875" customWidth="1"/>
    <col min="22" max="22" width="16.44140625" customWidth="1"/>
    <col min="23" max="23" width="97.44140625" customWidth="1"/>
    <col min="24" max="24" width="22.5546875" customWidth="1"/>
    <col min="25" max="25" width="20.44140625" customWidth="1"/>
    <col min="26" max="27" width="22.5546875" customWidth="1"/>
    <col min="28" max="28" width="5.44140625" customWidth="1"/>
    <col min="29" max="34" width="22.5546875" customWidth="1"/>
    <col min="35" max="35" width="16.5546875" customWidth="1"/>
    <col min="16384" max="16384" width="9.44140625" bestFit="1"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745"/>
      <c r="R2" s="746"/>
      <c r="S2" s="2"/>
      <c r="T2" s="2"/>
      <c r="U2" s="2"/>
      <c r="V2" s="2"/>
      <c r="W2" s="2"/>
      <c r="X2" s="2"/>
      <c r="Y2" s="2"/>
      <c r="Z2" s="2"/>
      <c r="AA2" s="2"/>
      <c r="AB2" s="2"/>
      <c r="AC2" s="895" t="s">
        <v>167</v>
      </c>
      <c r="AD2" s="896"/>
      <c r="AE2" s="896"/>
      <c r="AF2" s="896"/>
      <c r="AG2" s="896"/>
      <c r="AH2" s="897"/>
    </row>
    <row r="3" spans="1:34" s="528" customFormat="1" ht="62.85" customHeight="1" thickBot="1" x14ac:dyDescent="0.5">
      <c r="A3" s="514"/>
      <c r="B3" s="514"/>
      <c r="C3" s="514"/>
      <c r="D3" s="514"/>
      <c r="E3" s="513" t="s">
        <v>167</v>
      </c>
      <c r="F3" s="514"/>
      <c r="G3" s="514"/>
      <c r="H3" s="514"/>
      <c r="I3" s="513" t="s">
        <v>167</v>
      </c>
      <c r="J3" s="514"/>
      <c r="K3" s="514"/>
      <c r="L3" s="514"/>
      <c r="M3" s="514"/>
      <c r="N3" s="514"/>
      <c r="O3" s="513" t="s">
        <v>167</v>
      </c>
      <c r="P3" s="514"/>
      <c r="Q3" s="514"/>
      <c r="R3" s="514"/>
      <c r="S3" s="514"/>
      <c r="T3" s="514"/>
      <c r="U3" s="514"/>
      <c r="V3" s="514"/>
      <c r="W3" s="513" t="s">
        <v>167</v>
      </c>
      <c r="X3" s="513" t="s">
        <v>167</v>
      </c>
      <c r="Y3" s="514"/>
      <c r="Z3" s="514"/>
      <c r="AA3" s="514"/>
      <c r="AB3" s="514"/>
      <c r="AC3" s="903" t="s">
        <v>168</v>
      </c>
      <c r="AD3" s="904"/>
      <c r="AE3" s="904"/>
      <c r="AF3" s="904"/>
      <c r="AG3" s="905"/>
      <c r="AH3" s="906"/>
    </row>
    <row r="4" spans="1:34" ht="96.6" customHeight="1" thickBot="1" x14ac:dyDescent="0.35">
      <c r="A4" s="146" t="s">
        <v>1</v>
      </c>
      <c r="B4" s="35" t="s">
        <v>2</v>
      </c>
      <c r="C4" s="293" t="s">
        <v>227</v>
      </c>
      <c r="D4" s="317" t="s">
        <v>228</v>
      </c>
      <c r="E4" s="279" t="s">
        <v>229</v>
      </c>
      <c r="F4" s="279" t="s">
        <v>230</v>
      </c>
      <c r="G4" s="97" t="s">
        <v>231</v>
      </c>
      <c r="H4" s="272" t="s">
        <v>232</v>
      </c>
      <c r="I4" s="35" t="s">
        <v>175</v>
      </c>
      <c r="J4" s="221" t="s">
        <v>180</v>
      </c>
      <c r="K4" s="221" t="s">
        <v>233</v>
      </c>
      <c r="L4" s="221" t="s">
        <v>234</v>
      </c>
      <c r="M4" s="221" t="s">
        <v>235</v>
      </c>
      <c r="N4" s="221" t="s">
        <v>236</v>
      </c>
      <c r="O4" s="278" t="s">
        <v>181</v>
      </c>
      <c r="P4" s="364" t="s">
        <v>182</v>
      </c>
      <c r="Q4" s="311" t="s">
        <v>183</v>
      </c>
      <c r="R4" s="312" t="s">
        <v>184</v>
      </c>
      <c r="S4" s="318" t="s">
        <v>185</v>
      </c>
      <c r="T4" s="557" t="s">
        <v>186</v>
      </c>
      <c r="U4" s="567" t="s">
        <v>187</v>
      </c>
      <c r="V4" s="319" t="s">
        <v>188</v>
      </c>
      <c r="W4" s="35" t="s">
        <v>189</v>
      </c>
      <c r="X4" s="35" t="s">
        <v>190</v>
      </c>
      <c r="Y4" s="35" t="s">
        <v>191</v>
      </c>
      <c r="Z4" s="320" t="s">
        <v>192</v>
      </c>
      <c r="AA4" s="319" t="s">
        <v>193</v>
      </c>
      <c r="AB4" s="294"/>
      <c r="AC4" s="5" t="s">
        <v>180</v>
      </c>
      <c r="AD4" s="6" t="s">
        <v>233</v>
      </c>
      <c r="AE4" s="6" t="s">
        <v>234</v>
      </c>
      <c r="AF4" s="6" t="s">
        <v>235</v>
      </c>
      <c r="AG4" s="6" t="s">
        <v>236</v>
      </c>
      <c r="AH4" s="15" t="s">
        <v>21</v>
      </c>
    </row>
    <row r="5" spans="1:34" ht="36" customHeight="1" outlineLevel="1" x14ac:dyDescent="0.3">
      <c r="A5" s="139" t="s">
        <v>34</v>
      </c>
      <c r="B5" s="36" t="s">
        <v>35</v>
      </c>
      <c r="C5" s="195">
        <v>87944.148100000006</v>
      </c>
      <c r="D5" s="196">
        <v>100722.23024035653</v>
      </c>
      <c r="E5" s="183">
        <v>123755.0092</v>
      </c>
      <c r="F5" s="773"/>
      <c r="G5" s="273">
        <f t="shared" ref="G5:G37" si="0">E5-I5</f>
        <v>0</v>
      </c>
      <c r="H5" s="9">
        <f t="shared" ref="H5:H37" si="1">E5/I5-1</f>
        <v>0</v>
      </c>
      <c r="I5" s="183">
        <v>123755.0092</v>
      </c>
      <c r="J5" s="693">
        <v>100722.23024035653</v>
      </c>
      <c r="K5" s="693">
        <v>138152.75</v>
      </c>
      <c r="L5" s="693">
        <v>134826.78</v>
      </c>
      <c r="M5" s="8"/>
      <c r="N5" s="153"/>
      <c r="O5" s="211"/>
      <c r="P5" s="365">
        <f>I5-O5</f>
        <v>123755.0092</v>
      </c>
      <c r="Q5" s="273">
        <f t="shared" ref="Q5:Q37" si="2">I5-C5</f>
        <v>35810.861099999995</v>
      </c>
      <c r="R5" s="9">
        <f t="shared" ref="R5:R37" si="3">I5/C5-1</f>
        <v>0.40720004541154897</v>
      </c>
      <c r="S5" s="273">
        <f t="shared" ref="S5:S37" si="4">I5-D5</f>
        <v>23032.778959643474</v>
      </c>
      <c r="T5" s="31">
        <f t="shared" ref="T5:T37" si="5">I5/D5-1</f>
        <v>0.22867622077747529</v>
      </c>
      <c r="U5" s="559">
        <f t="shared" ref="U5:U37" si="6">P5-D5</f>
        <v>23032.778959643474</v>
      </c>
      <c r="V5" s="9">
        <f t="shared" ref="V5:V37" si="7">P5/D5-1</f>
        <v>0.22867622077747529</v>
      </c>
      <c r="W5" s="167" t="s">
        <v>237</v>
      </c>
      <c r="X5" s="171"/>
      <c r="Y5" s="192">
        <f t="shared" ref="Y5:Y37" si="8">I5+X5</f>
        <v>123755.0092</v>
      </c>
      <c r="Z5" s="273">
        <f t="shared" ref="Z5:Z37" si="9">Y5-D5-O5</f>
        <v>23032.778959643474</v>
      </c>
      <c r="AA5" s="9">
        <f t="shared" ref="AA5:AA37" si="10">(Y5-O5)/D5-1</f>
        <v>0.22867622077747529</v>
      </c>
      <c r="AB5" s="16"/>
      <c r="AC5" s="20"/>
      <c r="AD5" s="21"/>
      <c r="AE5" s="21"/>
      <c r="AF5" s="21"/>
      <c r="AG5" s="40"/>
      <c r="AH5" s="22">
        <f t="shared" ref="AH5:AH16" si="11">SUM(AC5:AG5)</f>
        <v>0</v>
      </c>
    </row>
    <row r="6" spans="1:34" ht="36" customHeight="1" outlineLevel="1" x14ac:dyDescent="0.3">
      <c r="A6" s="140" t="s">
        <v>34</v>
      </c>
      <c r="B6" s="37" t="s">
        <v>45</v>
      </c>
      <c r="C6" s="170">
        <v>118982.9752</v>
      </c>
      <c r="D6" s="176">
        <v>105005.76107361096</v>
      </c>
      <c r="E6" s="161">
        <v>66830.541100000002</v>
      </c>
      <c r="F6" s="774"/>
      <c r="G6" s="230">
        <f t="shared" si="0"/>
        <v>0</v>
      </c>
      <c r="H6" s="10">
        <f t="shared" si="1"/>
        <v>0</v>
      </c>
      <c r="I6" s="805">
        <v>66830.541100000002</v>
      </c>
      <c r="J6" s="694">
        <v>105010</v>
      </c>
      <c r="K6" s="694">
        <v>105449.46119999999</v>
      </c>
      <c r="L6" s="694">
        <v>105449.46119999999</v>
      </c>
      <c r="M6" s="3"/>
      <c r="N6" s="133"/>
      <c r="O6" s="212"/>
      <c r="P6" s="366">
        <f t="shared" ref="P6:P55" si="12">I6-O6</f>
        <v>66830.541100000002</v>
      </c>
      <c r="Q6" s="230">
        <f t="shared" si="2"/>
        <v>-52152.434099999999</v>
      </c>
      <c r="R6" s="10">
        <f t="shared" si="3"/>
        <v>-0.43831845700896543</v>
      </c>
      <c r="S6" s="230">
        <f t="shared" si="4"/>
        <v>-38175.219973610961</v>
      </c>
      <c r="T6" s="32">
        <f t="shared" si="5"/>
        <v>-0.36355357633043994</v>
      </c>
      <c r="U6" s="560">
        <f t="shared" si="6"/>
        <v>-38175.219973610961</v>
      </c>
      <c r="V6" s="10">
        <f t="shared" si="7"/>
        <v>-0.36355357633043994</v>
      </c>
      <c r="W6" s="167" t="s">
        <v>238</v>
      </c>
      <c r="X6" s="172"/>
      <c r="Y6" s="181">
        <f t="shared" si="8"/>
        <v>66830.541100000002</v>
      </c>
      <c r="Z6" s="230">
        <f t="shared" si="9"/>
        <v>-38175.219973610961</v>
      </c>
      <c r="AA6" s="10">
        <f t="shared" si="10"/>
        <v>-0.36355357633043994</v>
      </c>
      <c r="AB6" s="16"/>
      <c r="AC6" s="19">
        <v>7661.6714000000002</v>
      </c>
      <c r="AD6" s="17">
        <v>17562.5399</v>
      </c>
      <c r="AE6" s="17">
        <v>15682.7696</v>
      </c>
      <c r="AF6" s="17">
        <v>15744.6693</v>
      </c>
      <c r="AG6" s="41">
        <v>9917.3405999999995</v>
      </c>
      <c r="AH6" s="18">
        <f t="shared" si="11"/>
        <v>66568.9908</v>
      </c>
    </row>
    <row r="7" spans="1:34" ht="36" customHeight="1" outlineLevel="1" x14ac:dyDescent="0.3">
      <c r="A7" s="140" t="s">
        <v>46</v>
      </c>
      <c r="B7" s="37" t="s">
        <v>47</v>
      </c>
      <c r="C7" s="170">
        <v>36968.4496</v>
      </c>
      <c r="D7" s="176">
        <v>50000</v>
      </c>
      <c r="E7" s="161">
        <v>62608.910600000003</v>
      </c>
      <c r="F7" s="774"/>
      <c r="G7" s="230">
        <f t="shared" si="0"/>
        <v>0</v>
      </c>
      <c r="H7" s="10">
        <f t="shared" si="1"/>
        <v>0</v>
      </c>
      <c r="I7" s="161">
        <v>62608.910600000003</v>
      </c>
      <c r="J7" s="694">
        <v>50000</v>
      </c>
      <c r="K7" s="694">
        <v>70826.97</v>
      </c>
      <c r="L7" s="694">
        <v>68790.64</v>
      </c>
      <c r="M7" s="3"/>
      <c r="N7" s="133"/>
      <c r="O7" s="212"/>
      <c r="P7" s="366">
        <f t="shared" si="12"/>
        <v>62608.910600000003</v>
      </c>
      <c r="Q7" s="230">
        <f t="shared" si="2"/>
        <v>25640.461000000003</v>
      </c>
      <c r="R7" s="10">
        <f t="shared" si="3"/>
        <v>0.69357685478917142</v>
      </c>
      <c r="S7" s="230">
        <f t="shared" si="4"/>
        <v>12608.910600000003</v>
      </c>
      <c r="T7" s="32">
        <f t="shared" si="5"/>
        <v>0.25217821200000001</v>
      </c>
      <c r="U7" s="560">
        <f t="shared" si="6"/>
        <v>12608.910600000003</v>
      </c>
      <c r="V7" s="10">
        <f t="shared" si="7"/>
        <v>0.25217821200000001</v>
      </c>
      <c r="W7" s="167" t="s">
        <v>239</v>
      </c>
      <c r="X7" s="172"/>
      <c r="Y7" s="181">
        <f t="shared" si="8"/>
        <v>62608.910600000003</v>
      </c>
      <c r="Z7" s="230">
        <f t="shared" si="9"/>
        <v>12608.910600000003</v>
      </c>
      <c r="AA7" s="10">
        <f t="shared" si="10"/>
        <v>0.25217821200000001</v>
      </c>
      <c r="AB7" s="16"/>
      <c r="AC7" s="19"/>
      <c r="AD7" s="17"/>
      <c r="AE7" s="17"/>
      <c r="AF7" s="17"/>
      <c r="AG7" s="41"/>
      <c r="AH7" s="18">
        <f t="shared" si="11"/>
        <v>0</v>
      </c>
    </row>
    <row r="8" spans="1:34" ht="36" customHeight="1" outlineLevel="1" x14ac:dyDescent="0.3">
      <c r="A8" s="140" t="s">
        <v>46</v>
      </c>
      <c r="B8" s="37" t="s">
        <v>195</v>
      </c>
      <c r="C8" s="197">
        <v>60199.3004</v>
      </c>
      <c r="D8" s="176">
        <v>59035.680486927798</v>
      </c>
      <c r="E8" s="161">
        <v>75140.377900000007</v>
      </c>
      <c r="F8" s="774"/>
      <c r="G8" s="230">
        <f t="shared" si="0"/>
        <v>0</v>
      </c>
      <c r="H8" s="10">
        <f t="shared" si="1"/>
        <v>0</v>
      </c>
      <c r="I8" s="805">
        <v>75140.377900000007</v>
      </c>
      <c r="J8" s="694">
        <v>64502</v>
      </c>
      <c r="K8" s="694">
        <v>70268</v>
      </c>
      <c r="L8" s="694">
        <v>78667</v>
      </c>
      <c r="M8" s="3"/>
      <c r="N8" s="133"/>
      <c r="O8" s="212"/>
      <c r="P8" s="366">
        <f t="shared" si="12"/>
        <v>75140.377900000007</v>
      </c>
      <c r="Q8" s="230">
        <f t="shared" si="2"/>
        <v>14941.077500000007</v>
      </c>
      <c r="R8" s="10">
        <f t="shared" si="3"/>
        <v>0.24819354046845388</v>
      </c>
      <c r="S8" s="230">
        <f t="shared" si="4"/>
        <v>16104.697413072208</v>
      </c>
      <c r="T8" s="32">
        <f t="shared" si="5"/>
        <v>0.27279599862727522</v>
      </c>
      <c r="U8" s="560">
        <f t="shared" si="6"/>
        <v>16104.697413072208</v>
      </c>
      <c r="V8" s="10">
        <f t="shared" si="7"/>
        <v>0.27279599862727522</v>
      </c>
      <c r="W8" s="167"/>
      <c r="X8" s="172"/>
      <c r="Y8" s="181">
        <f t="shared" si="8"/>
        <v>75140.377900000007</v>
      </c>
      <c r="Z8" s="230">
        <f t="shared" si="9"/>
        <v>16104.697413072208</v>
      </c>
      <c r="AA8" s="10">
        <f t="shared" si="10"/>
        <v>0.27279599862727522</v>
      </c>
      <c r="AB8" s="16"/>
      <c r="AC8" s="19">
        <v>10373</v>
      </c>
      <c r="AD8" s="17">
        <v>24524</v>
      </c>
      <c r="AE8" s="17">
        <v>14809</v>
      </c>
      <c r="AF8" s="17">
        <v>14235</v>
      </c>
      <c r="AG8" s="17">
        <v>11200</v>
      </c>
      <c r="AH8" s="18">
        <f t="shared" si="11"/>
        <v>75141</v>
      </c>
    </row>
    <row r="9" spans="1:34" ht="36" customHeight="1" outlineLevel="1" x14ac:dyDescent="0.3">
      <c r="A9" s="142" t="s">
        <v>49</v>
      </c>
      <c r="B9" s="44" t="s">
        <v>197</v>
      </c>
      <c r="C9" s="198">
        <v>11834.12</v>
      </c>
      <c r="D9" s="177">
        <v>10000</v>
      </c>
      <c r="E9" s="184">
        <v>11647.169900000001</v>
      </c>
      <c r="F9" s="775"/>
      <c r="G9" s="230">
        <f t="shared" si="0"/>
        <v>0</v>
      </c>
      <c r="H9" s="10">
        <f t="shared" si="1"/>
        <v>0</v>
      </c>
      <c r="I9" s="184">
        <v>11647.169900000001</v>
      </c>
      <c r="J9" s="694">
        <v>10000</v>
      </c>
      <c r="K9" s="694">
        <v>13437.7</v>
      </c>
      <c r="L9" s="694">
        <v>14809</v>
      </c>
      <c r="M9" s="46"/>
      <c r="N9" s="154"/>
      <c r="O9" s="213"/>
      <c r="P9" s="367">
        <f t="shared" si="12"/>
        <v>11647.169900000001</v>
      </c>
      <c r="Q9" s="230">
        <f t="shared" si="2"/>
        <v>-186.95010000000002</v>
      </c>
      <c r="R9" s="10">
        <f t="shared" si="3"/>
        <v>-1.5797549796689569E-2</v>
      </c>
      <c r="S9" s="230">
        <f t="shared" si="4"/>
        <v>1647.1699000000008</v>
      </c>
      <c r="T9" s="32">
        <f t="shared" si="5"/>
        <v>0.16471699000000006</v>
      </c>
      <c r="U9" s="560">
        <f t="shared" si="6"/>
        <v>1647.1699000000008</v>
      </c>
      <c r="V9" s="10">
        <f t="shared" si="7"/>
        <v>0.16471699000000006</v>
      </c>
      <c r="W9" s="168"/>
      <c r="X9" s="173"/>
      <c r="Y9" s="181">
        <f t="shared" si="8"/>
        <v>11647.169900000001</v>
      </c>
      <c r="Z9" s="230">
        <f t="shared" si="9"/>
        <v>1647.1699000000008</v>
      </c>
      <c r="AA9" s="10">
        <f t="shared" si="10"/>
        <v>0.16471699000000006</v>
      </c>
      <c r="AB9" s="16"/>
      <c r="AC9" s="24"/>
      <c r="AD9" s="25"/>
      <c r="AE9" s="25"/>
      <c r="AF9" s="25"/>
      <c r="AG9" s="42"/>
      <c r="AH9" s="18">
        <f t="shared" si="11"/>
        <v>0</v>
      </c>
    </row>
    <row r="10" spans="1:34" ht="36" customHeight="1" outlineLevel="1" thickBot="1" x14ac:dyDescent="0.35">
      <c r="A10" s="147" t="s">
        <v>49</v>
      </c>
      <c r="B10" s="38" t="s">
        <v>51</v>
      </c>
      <c r="C10" s="199">
        <v>41369.868699999999</v>
      </c>
      <c r="D10" s="178">
        <v>51570.9426346072</v>
      </c>
      <c r="E10" s="162">
        <v>53072.830099999999</v>
      </c>
      <c r="F10" s="776"/>
      <c r="G10" s="274">
        <f t="shared" si="0"/>
        <v>0</v>
      </c>
      <c r="H10" s="12">
        <f t="shared" si="1"/>
        <v>0</v>
      </c>
      <c r="I10" s="214">
        <v>53072.830099999999</v>
      </c>
      <c r="J10" s="695">
        <v>52000</v>
      </c>
      <c r="K10" s="695">
        <v>52000</v>
      </c>
      <c r="L10" s="695">
        <v>52000</v>
      </c>
      <c r="M10" s="11"/>
      <c r="N10" s="155"/>
      <c r="O10" s="214"/>
      <c r="P10" s="368">
        <f t="shared" si="12"/>
        <v>53072.830099999999</v>
      </c>
      <c r="Q10" s="274">
        <f t="shared" si="2"/>
        <v>11702.9614</v>
      </c>
      <c r="R10" s="12">
        <f t="shared" si="3"/>
        <v>0.28288611416356746</v>
      </c>
      <c r="S10" s="274">
        <f t="shared" si="4"/>
        <v>1501.8874653927996</v>
      </c>
      <c r="T10" s="33">
        <f t="shared" si="5"/>
        <v>2.9122746040033398E-2</v>
      </c>
      <c r="U10" s="561">
        <f t="shared" si="6"/>
        <v>1501.8874653927996</v>
      </c>
      <c r="V10" s="12">
        <f t="shared" si="7"/>
        <v>2.9122746040033398E-2</v>
      </c>
      <c r="W10" s="169" t="s">
        <v>240</v>
      </c>
      <c r="X10" s="174"/>
      <c r="Y10" s="193">
        <f t="shared" si="8"/>
        <v>53072.830099999999</v>
      </c>
      <c r="Z10" s="274">
        <f t="shared" si="9"/>
        <v>1501.8874653927996</v>
      </c>
      <c r="AA10" s="12">
        <f t="shared" si="10"/>
        <v>2.9122746040033398E-2</v>
      </c>
      <c r="AB10" s="16"/>
      <c r="AC10" s="24">
        <v>0</v>
      </c>
      <c r="AD10" s="25">
        <v>14000</v>
      </c>
      <c r="AE10" s="25">
        <v>12000</v>
      </c>
      <c r="AF10" s="25">
        <v>14000</v>
      </c>
      <c r="AG10" s="42">
        <v>12000</v>
      </c>
      <c r="AH10" s="23">
        <f t="shared" si="11"/>
        <v>52000</v>
      </c>
    </row>
    <row r="11" spans="1:34" ht="36" customHeight="1" outlineLevel="1" x14ac:dyDescent="0.3">
      <c r="A11" s="99" t="s">
        <v>52</v>
      </c>
      <c r="B11" s="107" t="s">
        <v>53</v>
      </c>
      <c r="C11" s="200">
        <v>2847474.2741</v>
      </c>
      <c r="D11" s="175">
        <v>1943711.0819999976</v>
      </c>
      <c r="E11" s="240">
        <v>1750327.8642</v>
      </c>
      <c r="F11" s="777"/>
      <c r="G11" s="276">
        <f t="shared" si="0"/>
        <v>0</v>
      </c>
      <c r="H11" s="45">
        <f t="shared" si="1"/>
        <v>0</v>
      </c>
      <c r="I11" s="240">
        <v>1750327.8642</v>
      </c>
      <c r="J11" s="546">
        <v>1943711.0819999976</v>
      </c>
      <c r="K11" s="546">
        <v>2143200.27</v>
      </c>
      <c r="L11" s="546">
        <v>2083312.67</v>
      </c>
      <c r="M11" s="131"/>
      <c r="N11" s="281"/>
      <c r="O11" s="233"/>
      <c r="P11" s="369">
        <f t="shared" si="12"/>
        <v>1750327.8642</v>
      </c>
      <c r="Q11" s="276">
        <f t="shared" si="2"/>
        <v>-1097146.4099000001</v>
      </c>
      <c r="R11" s="45">
        <f t="shared" si="3"/>
        <v>-0.38530511754905128</v>
      </c>
      <c r="S11" s="276">
        <f t="shared" si="4"/>
        <v>-193383.21779999766</v>
      </c>
      <c r="T11" s="187">
        <f t="shared" si="5"/>
        <v>-9.9491750389679501E-2</v>
      </c>
      <c r="U11" s="562">
        <f t="shared" si="6"/>
        <v>-193383.21779999766</v>
      </c>
      <c r="V11" s="45">
        <f t="shared" si="7"/>
        <v>-9.9491750389679501E-2</v>
      </c>
      <c r="W11" s="222"/>
      <c r="X11" s="175"/>
      <c r="Y11" s="192">
        <f t="shared" si="8"/>
        <v>1750327.8642</v>
      </c>
      <c r="Z11" s="273">
        <f t="shared" si="9"/>
        <v>-193383.21779999766</v>
      </c>
      <c r="AA11" s="9">
        <f t="shared" si="10"/>
        <v>-9.9491750389679501E-2</v>
      </c>
      <c r="AB11" s="16"/>
      <c r="AC11" s="51"/>
      <c r="AD11" s="13"/>
      <c r="AE11" s="13"/>
      <c r="AF11" s="131"/>
      <c r="AG11" s="131"/>
      <c r="AH11" s="129">
        <f t="shared" si="11"/>
        <v>0</v>
      </c>
    </row>
    <row r="12" spans="1:34" ht="36" customHeight="1" outlineLevel="1" x14ac:dyDescent="0.3">
      <c r="A12" s="37" t="s">
        <v>52</v>
      </c>
      <c r="B12" s="105" t="s">
        <v>54</v>
      </c>
      <c r="C12" s="201">
        <v>2173799.7179999999</v>
      </c>
      <c r="D12" s="176">
        <v>2591683.2989635984</v>
      </c>
      <c r="E12" s="161">
        <v>2142802.2374999998</v>
      </c>
      <c r="F12" s="774"/>
      <c r="G12" s="230">
        <f t="shared" si="0"/>
        <v>0</v>
      </c>
      <c r="H12" s="10">
        <f t="shared" si="1"/>
        <v>0</v>
      </c>
      <c r="I12" s="161">
        <v>2142802.2374999998</v>
      </c>
      <c r="J12" s="547">
        <v>2350000</v>
      </c>
      <c r="K12" s="547">
        <v>2350000</v>
      </c>
      <c r="L12" s="547">
        <v>1750000</v>
      </c>
      <c r="M12" s="17"/>
      <c r="N12" s="134"/>
      <c r="O12" s="212"/>
      <c r="P12" s="366">
        <f t="shared" si="12"/>
        <v>2142802.2374999998</v>
      </c>
      <c r="Q12" s="230">
        <f t="shared" si="2"/>
        <v>-30997.480500000063</v>
      </c>
      <c r="R12" s="10">
        <f t="shared" si="3"/>
        <v>-1.425958437814101E-2</v>
      </c>
      <c r="S12" s="230">
        <f t="shared" si="4"/>
        <v>-448881.06146359863</v>
      </c>
      <c r="T12" s="32">
        <f t="shared" si="5"/>
        <v>-0.17320058420838069</v>
      </c>
      <c r="U12" s="560">
        <f t="shared" si="6"/>
        <v>-448881.06146359863</v>
      </c>
      <c r="V12" s="10">
        <f t="shared" si="7"/>
        <v>-0.17320058420838069</v>
      </c>
      <c r="W12" s="167" t="s">
        <v>241</v>
      </c>
      <c r="X12" s="176"/>
      <c r="Y12" s="181">
        <f t="shared" si="8"/>
        <v>2142802.2374999998</v>
      </c>
      <c r="Z12" s="230">
        <f t="shared" si="9"/>
        <v>-448881.06146359863</v>
      </c>
      <c r="AA12" s="10">
        <f t="shared" si="10"/>
        <v>-0.17320058420838069</v>
      </c>
      <c r="AB12" s="16"/>
      <c r="AC12" s="106">
        <v>150000</v>
      </c>
      <c r="AD12" s="17">
        <v>550000</v>
      </c>
      <c r="AE12" s="17">
        <v>475000</v>
      </c>
      <c r="AF12" s="17">
        <v>555000</v>
      </c>
      <c r="AG12" s="17">
        <v>475000</v>
      </c>
      <c r="AH12" s="22">
        <f t="shared" si="11"/>
        <v>2205000</v>
      </c>
    </row>
    <row r="13" spans="1:34" ht="36" customHeight="1" outlineLevel="1" x14ac:dyDescent="0.3">
      <c r="A13" s="37" t="s">
        <v>52</v>
      </c>
      <c r="B13" s="105" t="s">
        <v>55</v>
      </c>
      <c r="C13" s="202">
        <v>26771.784</v>
      </c>
      <c r="D13" s="177">
        <v>27415.386120953561</v>
      </c>
      <c r="E13" s="184">
        <v>6314.9898000000003</v>
      </c>
      <c r="F13" s="775"/>
      <c r="G13" s="230">
        <f t="shared" si="0"/>
        <v>0</v>
      </c>
      <c r="H13" s="10">
        <f t="shared" si="1"/>
        <v>0</v>
      </c>
      <c r="I13" s="184">
        <v>6314.9898000000003</v>
      </c>
      <c r="J13" s="548">
        <v>2000</v>
      </c>
      <c r="K13" s="548">
        <v>2000</v>
      </c>
      <c r="L13" s="548">
        <v>2000</v>
      </c>
      <c r="M13" s="17"/>
      <c r="N13" s="134"/>
      <c r="O13" s="213"/>
      <c r="P13" s="367">
        <f t="shared" si="12"/>
        <v>6314.9898000000003</v>
      </c>
      <c r="Q13" s="230">
        <f t="shared" si="2"/>
        <v>-20456.7942</v>
      </c>
      <c r="R13" s="10">
        <f t="shared" si="3"/>
        <v>-0.76411770691112701</v>
      </c>
      <c r="S13" s="230">
        <f t="shared" si="4"/>
        <v>-21100.396320953561</v>
      </c>
      <c r="T13" s="32">
        <f t="shared" si="5"/>
        <v>-0.76965526685858132</v>
      </c>
      <c r="U13" s="560">
        <f t="shared" si="6"/>
        <v>-21100.396320953561</v>
      </c>
      <c r="V13" s="10">
        <f t="shared" si="7"/>
        <v>-0.76965526685858132</v>
      </c>
      <c r="W13" s="168"/>
      <c r="X13" s="177"/>
      <c r="Y13" s="181">
        <f t="shared" si="8"/>
        <v>6314.9898000000003</v>
      </c>
      <c r="Z13" s="230">
        <f t="shared" si="9"/>
        <v>-21100.396320953561</v>
      </c>
      <c r="AA13" s="10">
        <f t="shared" si="10"/>
        <v>-0.76965526685858132</v>
      </c>
      <c r="AB13" s="16"/>
      <c r="AC13" s="120"/>
      <c r="AD13" s="27"/>
      <c r="AE13" s="27"/>
      <c r="AF13" s="27"/>
      <c r="AG13" s="132"/>
      <c r="AH13" s="115">
        <f t="shared" si="11"/>
        <v>0</v>
      </c>
    </row>
    <row r="14" spans="1:34" ht="36" customHeight="1" outlineLevel="1" thickBot="1" x14ac:dyDescent="0.35">
      <c r="A14" s="38" t="s">
        <v>52</v>
      </c>
      <c r="B14" s="90" t="s">
        <v>56</v>
      </c>
      <c r="C14" s="203">
        <v>0</v>
      </c>
      <c r="D14" s="178">
        <v>0</v>
      </c>
      <c r="E14" s="162">
        <v>0</v>
      </c>
      <c r="F14" s="776"/>
      <c r="G14" s="274">
        <f t="shared" si="0"/>
        <v>0</v>
      </c>
      <c r="H14" s="12" t="e">
        <f t="shared" si="1"/>
        <v>#DIV/0!</v>
      </c>
      <c r="I14" s="214">
        <v>0</v>
      </c>
      <c r="J14" s="548">
        <v>0</v>
      </c>
      <c r="K14" s="548">
        <v>0</v>
      </c>
      <c r="L14" s="548">
        <v>0</v>
      </c>
      <c r="M14" s="117"/>
      <c r="N14" s="136"/>
      <c r="O14" s="214"/>
      <c r="P14" s="368">
        <f t="shared" si="12"/>
        <v>0</v>
      </c>
      <c r="Q14" s="274">
        <f t="shared" si="2"/>
        <v>0</v>
      </c>
      <c r="R14" s="12" t="e">
        <f t="shared" si="3"/>
        <v>#DIV/0!</v>
      </c>
      <c r="S14" s="274">
        <f t="shared" si="4"/>
        <v>0</v>
      </c>
      <c r="T14" s="33" t="e">
        <f t="shared" si="5"/>
        <v>#DIV/0!</v>
      </c>
      <c r="U14" s="561">
        <f t="shared" si="6"/>
        <v>0</v>
      </c>
      <c r="V14" s="12" t="e">
        <f t="shared" si="7"/>
        <v>#DIV/0!</v>
      </c>
      <c r="W14" s="169"/>
      <c r="X14" s="178"/>
      <c r="Y14" s="193">
        <f t="shared" si="8"/>
        <v>0</v>
      </c>
      <c r="Z14" s="274">
        <f t="shared" si="9"/>
        <v>0</v>
      </c>
      <c r="AA14" s="12" t="e">
        <f t="shared" si="10"/>
        <v>#DIV/0!</v>
      </c>
      <c r="AB14" s="16"/>
      <c r="AC14" s="121"/>
      <c r="AD14" s="117"/>
      <c r="AE14" s="117"/>
      <c r="AF14" s="117"/>
      <c r="AG14" s="118"/>
      <c r="AH14" s="119">
        <f t="shared" si="11"/>
        <v>0</v>
      </c>
    </row>
    <row r="15" spans="1:34" ht="36" customHeight="1" outlineLevel="1" x14ac:dyDescent="0.3">
      <c r="A15" s="99" t="s">
        <v>57</v>
      </c>
      <c r="B15" s="107" t="s">
        <v>58</v>
      </c>
      <c r="C15" s="200">
        <v>121951.24830000001</v>
      </c>
      <c r="D15" s="175">
        <v>144100.14885807727</v>
      </c>
      <c r="E15" s="160">
        <v>158151.07079999999</v>
      </c>
      <c r="F15" s="777"/>
      <c r="G15" s="276">
        <f t="shared" si="0"/>
        <v>0</v>
      </c>
      <c r="H15" s="45">
        <f t="shared" si="1"/>
        <v>0</v>
      </c>
      <c r="I15" s="160">
        <v>158151.07079999999</v>
      </c>
      <c r="J15" s="549">
        <v>144100.14885807727</v>
      </c>
      <c r="K15" s="549">
        <v>170328.19</v>
      </c>
      <c r="L15" s="549">
        <v>178364.64</v>
      </c>
      <c r="M15" s="27"/>
      <c r="N15" s="135"/>
      <c r="O15" s="233"/>
      <c r="P15" s="369">
        <f t="shared" si="12"/>
        <v>158151.07079999999</v>
      </c>
      <c r="Q15" s="276">
        <f t="shared" si="2"/>
        <v>36199.82249999998</v>
      </c>
      <c r="R15" s="45">
        <f t="shared" si="3"/>
        <v>0.29683847442830946</v>
      </c>
      <c r="S15" s="276">
        <f t="shared" si="4"/>
        <v>14050.921941922716</v>
      </c>
      <c r="T15" s="187">
        <f t="shared" si="5"/>
        <v>9.7508032110093845E-2</v>
      </c>
      <c r="U15" s="562">
        <f t="shared" si="6"/>
        <v>14050.921941922716</v>
      </c>
      <c r="V15" s="45">
        <f t="shared" si="7"/>
        <v>9.7508032110093845E-2</v>
      </c>
      <c r="W15" s="222"/>
      <c r="X15" s="175"/>
      <c r="Y15" s="192">
        <f t="shared" si="8"/>
        <v>158151.07079999999</v>
      </c>
      <c r="Z15" s="276">
        <f t="shared" si="9"/>
        <v>14050.921941922716</v>
      </c>
      <c r="AA15" s="45">
        <f t="shared" si="10"/>
        <v>9.7508032110093845E-2</v>
      </c>
      <c r="AB15" s="16"/>
      <c r="AC15" s="128"/>
      <c r="AD15" s="8"/>
      <c r="AE15" s="8"/>
      <c r="AF15" s="8"/>
      <c r="AG15" s="8"/>
      <c r="AH15" s="129">
        <f t="shared" si="11"/>
        <v>0</v>
      </c>
    </row>
    <row r="16" spans="1:34" ht="36" customHeight="1" outlineLevel="1" thickBot="1" x14ac:dyDescent="0.4">
      <c r="A16" s="95" t="s">
        <v>57</v>
      </c>
      <c r="B16" s="111" t="s">
        <v>59</v>
      </c>
      <c r="C16" s="204">
        <v>398749.28749999998</v>
      </c>
      <c r="D16" s="179">
        <v>484915.84643487021</v>
      </c>
      <c r="E16" s="242">
        <v>279337.03899999999</v>
      </c>
      <c r="F16" s="778"/>
      <c r="G16" s="274">
        <f t="shared" si="0"/>
        <v>0</v>
      </c>
      <c r="H16" s="12">
        <f t="shared" si="1"/>
        <v>0</v>
      </c>
      <c r="I16" s="234">
        <v>279337.03899999999</v>
      </c>
      <c r="J16" s="695">
        <v>400000</v>
      </c>
      <c r="K16" s="695">
        <v>400147.7108</v>
      </c>
      <c r="L16" s="695">
        <v>400147.7108</v>
      </c>
      <c r="M16" s="17"/>
      <c r="N16" s="134"/>
      <c r="O16" s="234"/>
      <c r="P16" s="370">
        <f t="shared" si="12"/>
        <v>279337.03899999999</v>
      </c>
      <c r="Q16" s="274">
        <f t="shared" si="2"/>
        <v>-119412.24849999999</v>
      </c>
      <c r="R16" s="12">
        <f t="shared" si="3"/>
        <v>-0.29946698901624991</v>
      </c>
      <c r="S16" s="274">
        <f t="shared" si="4"/>
        <v>-205578.80743487022</v>
      </c>
      <c r="T16" s="33">
        <f t="shared" si="5"/>
        <v>-0.42394738993641412</v>
      </c>
      <c r="U16" s="561">
        <f t="shared" si="6"/>
        <v>-205578.80743487022</v>
      </c>
      <c r="V16" s="12">
        <f t="shared" si="7"/>
        <v>-0.42394738993641412</v>
      </c>
      <c r="W16" s="127" t="s">
        <v>242</v>
      </c>
      <c r="X16" s="179"/>
      <c r="Y16" s="181">
        <f t="shared" si="8"/>
        <v>279337.03899999999</v>
      </c>
      <c r="Z16" s="295">
        <f t="shared" si="9"/>
        <v>-205578.80743487022</v>
      </c>
      <c r="AA16" s="47">
        <f t="shared" si="10"/>
        <v>-0.42394738993641412</v>
      </c>
      <c r="AB16" s="16"/>
      <c r="AC16" s="121">
        <v>21194.461000000003</v>
      </c>
      <c r="AD16" s="11">
        <v>82604.080199999997</v>
      </c>
      <c r="AE16" s="11">
        <v>61917.9588</v>
      </c>
      <c r="AF16" s="11">
        <v>68220.202999999994</v>
      </c>
      <c r="AG16" s="11">
        <v>44711.286100000012</v>
      </c>
      <c r="AH16" s="119">
        <f t="shared" si="11"/>
        <v>278647.98910000001</v>
      </c>
    </row>
    <row r="17" spans="1:37" ht="36" customHeight="1" thickBot="1" x14ac:dyDescent="0.35">
      <c r="A17" s="891" t="s">
        <v>200</v>
      </c>
      <c r="B17" s="902"/>
      <c r="C17" s="164">
        <f>SUM(C5:C16)</f>
        <v>5926045.1738999998</v>
      </c>
      <c r="D17" s="191">
        <f>SUM(D5:D16)</f>
        <v>5568160.3768129991</v>
      </c>
      <c r="E17" s="164">
        <f>SUM(E5:E16)</f>
        <v>4729988.0400999989</v>
      </c>
      <c r="F17" s="208">
        <f>SUM(F5:F16)</f>
        <v>0</v>
      </c>
      <c r="G17" s="291">
        <f t="shared" si="0"/>
        <v>0</v>
      </c>
      <c r="H17" s="292">
        <f t="shared" si="1"/>
        <v>0</v>
      </c>
      <c r="I17" s="215">
        <f>SUM(I5:I16)</f>
        <v>4729988.0400999989</v>
      </c>
      <c r="J17" s="550">
        <v>5222045.4610984316</v>
      </c>
      <c r="K17" s="550">
        <v>5515811.0520000011</v>
      </c>
      <c r="L17" s="550">
        <v>4868367.9020000007</v>
      </c>
      <c r="M17" s="7"/>
      <c r="N17" s="53"/>
      <c r="O17" s="215">
        <f>SUM(O5:O16)</f>
        <v>0</v>
      </c>
      <c r="P17" s="381">
        <f>I17-O17</f>
        <v>4729988.0400999989</v>
      </c>
      <c r="Q17" s="277">
        <f t="shared" si="2"/>
        <v>-1196057.1338000009</v>
      </c>
      <c r="R17" s="152">
        <f t="shared" si="3"/>
        <v>-0.20183057987269137</v>
      </c>
      <c r="S17" s="277">
        <f t="shared" si="4"/>
        <v>-838172.3367130002</v>
      </c>
      <c r="T17" s="226">
        <f t="shared" si="5"/>
        <v>-0.15052948909362018</v>
      </c>
      <c r="U17" s="564">
        <f t="shared" si="6"/>
        <v>-838172.3367130002</v>
      </c>
      <c r="V17" s="558">
        <f t="shared" si="7"/>
        <v>-0.15052948909362018</v>
      </c>
      <c r="W17" s="35"/>
      <c r="X17" s="165">
        <f>SUM(X5:X16)</f>
        <v>0</v>
      </c>
      <c r="Y17" s="715">
        <f t="shared" si="8"/>
        <v>4729988.0400999989</v>
      </c>
      <c r="Z17" s="291">
        <f t="shared" si="9"/>
        <v>-838172.3367130002</v>
      </c>
      <c r="AA17" s="292">
        <f t="shared" si="10"/>
        <v>-0.15052948909362018</v>
      </c>
      <c r="AB17" s="4"/>
      <c r="AC17" s="28">
        <f>SUM(AC5:AC16)</f>
        <v>189229.1324</v>
      </c>
      <c r="AD17" s="7">
        <f>SUM(AD5:AD16)</f>
        <v>688690.62009999994</v>
      </c>
      <c r="AE17" s="7">
        <f t="shared" ref="AE17:AH17" si="13">SUM(AE5:AE16)</f>
        <v>579409.72840000002</v>
      </c>
      <c r="AF17" s="7">
        <f t="shared" si="13"/>
        <v>667199.87229999993</v>
      </c>
      <c r="AG17" s="7">
        <f t="shared" si="13"/>
        <v>552828.62670000002</v>
      </c>
      <c r="AH17" s="29">
        <f t="shared" si="13"/>
        <v>2677357.9798999997</v>
      </c>
    </row>
    <row r="18" spans="1:37" ht="36" customHeight="1" outlineLevel="1" x14ac:dyDescent="0.3">
      <c r="A18" s="139" t="s">
        <v>49</v>
      </c>
      <c r="B18" s="36" t="s">
        <v>60</v>
      </c>
      <c r="C18" s="192">
        <v>239245.76070000001</v>
      </c>
      <c r="D18" s="205">
        <v>257468</v>
      </c>
      <c r="E18" s="196">
        <v>297405.71529999998</v>
      </c>
      <c r="F18" s="183"/>
      <c r="G18" s="273">
        <f t="shared" si="0"/>
        <v>-4665.5847000000067</v>
      </c>
      <c r="H18" s="9">
        <f t="shared" si="1"/>
        <v>-1.544530943522282E-2</v>
      </c>
      <c r="I18" s="211">
        <v>302071.3</v>
      </c>
      <c r="J18" s="551">
        <v>356000</v>
      </c>
      <c r="K18" s="551">
        <v>356000</v>
      </c>
      <c r="L18" s="551">
        <v>300000</v>
      </c>
      <c r="M18" s="8"/>
      <c r="N18" s="153"/>
      <c r="O18" s="752">
        <v>4665.59</v>
      </c>
      <c r="P18" s="374">
        <f>I18-O18</f>
        <v>297405.70999999996</v>
      </c>
      <c r="Q18" s="273">
        <f t="shared" si="2"/>
        <v>62825.539299999975</v>
      </c>
      <c r="R18" s="9">
        <f t="shared" si="3"/>
        <v>0.26259833869649829</v>
      </c>
      <c r="S18" s="273">
        <f t="shared" si="4"/>
        <v>44603.299999999988</v>
      </c>
      <c r="T18" s="31">
        <f t="shared" si="5"/>
        <v>0.17323822766324359</v>
      </c>
      <c r="U18" s="568">
        <f t="shared" si="6"/>
        <v>39937.709999999963</v>
      </c>
      <c r="V18" s="9">
        <f t="shared" si="7"/>
        <v>0.15511717961066984</v>
      </c>
      <c r="W18" s="166" t="s">
        <v>243</v>
      </c>
      <c r="X18" s="711"/>
      <c r="Y18" s="192">
        <f t="shared" si="8"/>
        <v>302071.3</v>
      </c>
      <c r="Z18" s="536">
        <f t="shared" si="9"/>
        <v>39937.709999999992</v>
      </c>
      <c r="AA18" s="9">
        <f t="shared" si="10"/>
        <v>0.15511717961066984</v>
      </c>
      <c r="AB18" s="16"/>
      <c r="AC18" s="128"/>
      <c r="AD18" s="131"/>
      <c r="AE18" s="131"/>
      <c r="AF18" s="131"/>
      <c r="AG18" s="52"/>
      <c r="AH18" s="129">
        <f t="shared" ref="AH18:AH38" si="14">SUM(AC18:AG18)</f>
        <v>0</v>
      </c>
    </row>
    <row r="19" spans="1:37" ht="36" customHeight="1" outlineLevel="1" x14ac:dyDescent="0.3">
      <c r="A19" s="140" t="s">
        <v>49</v>
      </c>
      <c r="B19" s="37" t="s">
        <v>61</v>
      </c>
      <c r="C19" s="181">
        <v>229077.1109</v>
      </c>
      <c r="D19" s="170">
        <v>305137.789417191</v>
      </c>
      <c r="E19" s="176">
        <v>257613.59940000001</v>
      </c>
      <c r="F19" s="161"/>
      <c r="G19" s="230">
        <f t="shared" si="0"/>
        <v>-0.31059999999706633</v>
      </c>
      <c r="H19" s="10">
        <f t="shared" si="1"/>
        <v>-1.2056802367599317E-6</v>
      </c>
      <c r="I19" s="212">
        <v>257613.91</v>
      </c>
      <c r="J19" s="547">
        <v>310000</v>
      </c>
      <c r="K19" s="547">
        <v>310000</v>
      </c>
      <c r="L19" s="547">
        <v>310000</v>
      </c>
      <c r="M19" s="3"/>
      <c r="N19" s="133"/>
      <c r="O19" s="212"/>
      <c r="P19" s="366">
        <f t="shared" si="12"/>
        <v>257613.91</v>
      </c>
      <c r="Q19" s="230">
        <f t="shared" si="2"/>
        <v>28536.799100000004</v>
      </c>
      <c r="R19" s="10">
        <f t="shared" si="3"/>
        <v>0.12457289594706511</v>
      </c>
      <c r="S19" s="230">
        <f t="shared" si="4"/>
        <v>-47523.879417190998</v>
      </c>
      <c r="T19" s="32">
        <f t="shared" si="5"/>
        <v>-0.15574563710368672</v>
      </c>
      <c r="U19" s="569">
        <f t="shared" si="6"/>
        <v>-47523.879417190998</v>
      </c>
      <c r="V19" s="10">
        <f t="shared" si="7"/>
        <v>-0.15574563710368672</v>
      </c>
      <c r="W19" s="167" t="s">
        <v>244</v>
      </c>
      <c r="X19" s="712"/>
      <c r="Y19" s="181">
        <f t="shared" si="8"/>
        <v>257613.91</v>
      </c>
      <c r="Z19" s="537">
        <f t="shared" si="9"/>
        <v>-47523.879417190998</v>
      </c>
      <c r="AA19" s="10">
        <f t="shared" si="10"/>
        <v>-0.15574563710368672</v>
      </c>
      <c r="AB19" s="16"/>
      <c r="AC19" s="19"/>
      <c r="AD19" s="17"/>
      <c r="AE19" s="17"/>
      <c r="AF19" s="17"/>
      <c r="AG19" s="41"/>
      <c r="AH19" s="18">
        <f t="shared" si="14"/>
        <v>0</v>
      </c>
      <c r="AK19" s="126"/>
    </row>
    <row r="20" spans="1:37" ht="36" hidden="1" customHeight="1" outlineLevel="1" x14ac:dyDescent="0.3">
      <c r="A20" s="140" t="s">
        <v>203</v>
      </c>
      <c r="B20" s="37" t="s">
        <v>63</v>
      </c>
      <c r="C20" s="181">
        <v>0</v>
      </c>
      <c r="D20" s="170">
        <v>0</v>
      </c>
      <c r="E20" s="176">
        <v>0</v>
      </c>
      <c r="F20" s="161"/>
      <c r="G20" s="230">
        <f t="shared" si="0"/>
        <v>0</v>
      </c>
      <c r="H20" s="10" t="e">
        <f t="shared" si="1"/>
        <v>#DIV/0!</v>
      </c>
      <c r="I20" s="212">
        <v>0</v>
      </c>
      <c r="J20" s="547">
        <v>0</v>
      </c>
      <c r="K20" s="547">
        <v>0</v>
      </c>
      <c r="L20" s="547">
        <v>0</v>
      </c>
      <c r="M20" s="3"/>
      <c r="N20" s="133"/>
      <c r="O20" s="212"/>
      <c r="P20" s="366">
        <f t="shared" si="12"/>
        <v>0</v>
      </c>
      <c r="Q20" s="230">
        <f t="shared" si="2"/>
        <v>0</v>
      </c>
      <c r="R20" s="10" t="e">
        <f t="shared" si="3"/>
        <v>#DIV/0!</v>
      </c>
      <c r="S20" s="230">
        <f t="shared" si="4"/>
        <v>0</v>
      </c>
      <c r="T20" s="32" t="e">
        <f t="shared" si="5"/>
        <v>#DIV/0!</v>
      </c>
      <c r="U20" s="569">
        <f t="shared" si="6"/>
        <v>0</v>
      </c>
      <c r="V20" s="10" t="e">
        <f t="shared" si="7"/>
        <v>#DIV/0!</v>
      </c>
      <c r="W20" s="167"/>
      <c r="X20" s="712"/>
      <c r="Y20" s="181">
        <f t="shared" si="8"/>
        <v>0</v>
      </c>
      <c r="Z20" s="537">
        <f t="shared" si="9"/>
        <v>0</v>
      </c>
      <c r="AA20" s="10" t="e">
        <f t="shared" si="10"/>
        <v>#DIV/0!</v>
      </c>
      <c r="AB20" s="16"/>
      <c r="AC20" s="19"/>
      <c r="AD20" s="25"/>
      <c r="AE20" s="17"/>
      <c r="AF20" s="17"/>
      <c r="AG20" s="41"/>
      <c r="AH20" s="18">
        <f t="shared" si="14"/>
        <v>0</v>
      </c>
    </row>
    <row r="21" spans="1:37" ht="36" customHeight="1" outlineLevel="1" x14ac:dyDescent="0.3">
      <c r="A21" s="140" t="s">
        <v>46</v>
      </c>
      <c r="B21" s="37" t="s">
        <v>64</v>
      </c>
      <c r="C21" s="181">
        <v>13104.328299999999</v>
      </c>
      <c r="D21" s="170">
        <v>15830.799279411905</v>
      </c>
      <c r="E21" s="176">
        <v>7093.8797000000004</v>
      </c>
      <c r="F21" s="161"/>
      <c r="G21" s="230">
        <f t="shared" si="0"/>
        <v>0</v>
      </c>
      <c r="H21" s="10">
        <f t="shared" si="1"/>
        <v>0</v>
      </c>
      <c r="I21" s="176">
        <v>7093.8797000000004</v>
      </c>
      <c r="J21" s="547">
        <v>15830.799279411905</v>
      </c>
      <c r="K21" s="547">
        <v>15830.799279411905</v>
      </c>
      <c r="L21" s="547">
        <v>9562.1798999999992</v>
      </c>
      <c r="M21" s="3"/>
      <c r="N21" s="133"/>
      <c r="O21" s="212"/>
      <c r="P21" s="366">
        <f t="shared" si="12"/>
        <v>7093.8797000000004</v>
      </c>
      <c r="Q21" s="230">
        <f t="shared" si="2"/>
        <v>-6010.4485999999988</v>
      </c>
      <c r="R21" s="10">
        <f t="shared" si="3"/>
        <v>-0.45866132642601753</v>
      </c>
      <c r="S21" s="230">
        <f t="shared" si="4"/>
        <v>-8736.9195794119041</v>
      </c>
      <c r="T21" s="32">
        <f t="shared" si="5"/>
        <v>-0.55189377524193273</v>
      </c>
      <c r="U21" s="569">
        <f t="shared" si="6"/>
        <v>-8736.9195794119041</v>
      </c>
      <c r="V21" s="10">
        <f t="shared" si="7"/>
        <v>-0.55189377524193273</v>
      </c>
      <c r="W21" s="167"/>
      <c r="X21" s="712"/>
      <c r="Y21" s="181">
        <f t="shared" si="8"/>
        <v>7093.8797000000004</v>
      </c>
      <c r="Z21" s="537">
        <f t="shared" si="9"/>
        <v>-8736.9195794119041</v>
      </c>
      <c r="AA21" s="10">
        <f t="shared" si="10"/>
        <v>-0.55189377524193273</v>
      </c>
      <c r="AB21" s="16"/>
      <c r="AC21" s="50"/>
      <c r="AD21" s="743">
        <v>3612.1799000000001</v>
      </c>
      <c r="AE21" s="14">
        <v>9153</v>
      </c>
      <c r="AF21" s="740">
        <v>1950</v>
      </c>
      <c r="AG21" s="41">
        <v>0</v>
      </c>
      <c r="AH21" s="18">
        <f t="shared" si="14"/>
        <v>14715.179899999999</v>
      </c>
    </row>
    <row r="22" spans="1:37" ht="36" customHeight="1" outlineLevel="1" x14ac:dyDescent="0.3">
      <c r="A22" s="140" t="s">
        <v>34</v>
      </c>
      <c r="B22" s="37" t="s">
        <v>65</v>
      </c>
      <c r="C22" s="181">
        <v>13818.899799999999</v>
      </c>
      <c r="D22" s="170">
        <v>18349.766393442624</v>
      </c>
      <c r="E22" s="176">
        <v>16662.591499999999</v>
      </c>
      <c r="F22" s="161"/>
      <c r="G22" s="230">
        <f t="shared" si="0"/>
        <v>0</v>
      </c>
      <c r="H22" s="10">
        <f t="shared" si="1"/>
        <v>0</v>
      </c>
      <c r="I22" s="176">
        <v>16662.591499999999</v>
      </c>
      <c r="J22" s="547">
        <v>24500</v>
      </c>
      <c r="K22" s="547">
        <v>24500</v>
      </c>
      <c r="L22" s="547">
        <v>24500</v>
      </c>
      <c r="M22" s="3"/>
      <c r="N22" s="133"/>
      <c r="O22" s="212"/>
      <c r="P22" s="366">
        <f t="shared" si="12"/>
        <v>16662.591499999999</v>
      </c>
      <c r="Q22" s="230">
        <f t="shared" si="2"/>
        <v>2843.6916999999994</v>
      </c>
      <c r="R22" s="10">
        <f t="shared" si="3"/>
        <v>0.20578278597837429</v>
      </c>
      <c r="S22" s="230">
        <f t="shared" si="4"/>
        <v>-1687.174893442625</v>
      </c>
      <c r="T22" s="32">
        <f t="shared" si="5"/>
        <v>-9.1945306401586935E-2</v>
      </c>
      <c r="U22" s="569">
        <f t="shared" si="6"/>
        <v>-1687.174893442625</v>
      </c>
      <c r="V22" s="10">
        <f t="shared" si="7"/>
        <v>-9.1945306401586935E-2</v>
      </c>
      <c r="W22" s="167" t="s">
        <v>245</v>
      </c>
      <c r="X22" s="712"/>
      <c r="Y22" s="181">
        <f t="shared" si="8"/>
        <v>16662.591499999999</v>
      </c>
      <c r="Z22" s="537">
        <f t="shared" si="9"/>
        <v>-1687.174893442625</v>
      </c>
      <c r="AA22" s="10">
        <f t="shared" si="10"/>
        <v>-9.1945306401586935E-2</v>
      </c>
      <c r="AB22" s="16"/>
      <c r="AC22" s="19">
        <v>8172</v>
      </c>
      <c r="AD22" s="17"/>
      <c r="AE22" s="17"/>
      <c r="AF22" s="17"/>
      <c r="AG22" s="41"/>
      <c r="AH22" s="18">
        <f t="shared" si="14"/>
        <v>8172</v>
      </c>
    </row>
    <row r="23" spans="1:37" ht="36" customHeight="1" outlineLevel="1" x14ac:dyDescent="0.3">
      <c r="A23" s="37" t="s">
        <v>34</v>
      </c>
      <c r="B23" s="37" t="s">
        <v>66</v>
      </c>
      <c r="C23" s="181">
        <v>453588.16070000001</v>
      </c>
      <c r="D23" s="170">
        <v>345767.80325821543</v>
      </c>
      <c r="E23" s="176">
        <v>201730.53959999999</v>
      </c>
      <c r="F23" s="161"/>
      <c r="G23" s="230">
        <f t="shared" si="0"/>
        <v>0</v>
      </c>
      <c r="H23" s="10">
        <f t="shared" si="1"/>
        <v>0</v>
      </c>
      <c r="I23" s="176">
        <v>201730.53959999999</v>
      </c>
      <c r="J23" s="547">
        <v>400000</v>
      </c>
      <c r="K23" s="547">
        <v>400000</v>
      </c>
      <c r="L23" s="547">
        <v>400000</v>
      </c>
      <c r="M23" s="3"/>
      <c r="N23" s="133"/>
      <c r="O23" s="212"/>
      <c r="P23" s="366">
        <f t="shared" si="12"/>
        <v>201730.53959999999</v>
      </c>
      <c r="Q23" s="230">
        <f t="shared" si="2"/>
        <v>-251857.62110000002</v>
      </c>
      <c r="R23" s="10">
        <f t="shared" si="3"/>
        <v>-0.55525616169372838</v>
      </c>
      <c r="S23" s="230">
        <f t="shared" si="4"/>
        <v>-144037.26365821544</v>
      </c>
      <c r="T23" s="32">
        <f t="shared" si="5"/>
        <v>-0.41657222650846426</v>
      </c>
      <c r="U23" s="569">
        <f t="shared" si="6"/>
        <v>-144037.26365821544</v>
      </c>
      <c r="V23" s="10">
        <f t="shared" si="7"/>
        <v>-0.41657222650846426</v>
      </c>
      <c r="W23" s="167" t="s">
        <v>246</v>
      </c>
      <c r="X23" s="712"/>
      <c r="Y23" s="181">
        <f t="shared" si="8"/>
        <v>201730.53959999999</v>
      </c>
      <c r="Z23" s="537">
        <f t="shared" si="9"/>
        <v>-144037.26365821544</v>
      </c>
      <c r="AA23" s="10">
        <f t="shared" si="10"/>
        <v>-0.41657222650846426</v>
      </c>
      <c r="AB23" s="16"/>
      <c r="AC23" s="19"/>
      <c r="AD23" s="17"/>
      <c r="AE23" s="17"/>
      <c r="AF23" s="17"/>
      <c r="AG23" s="41"/>
      <c r="AH23" s="18">
        <f t="shared" si="14"/>
        <v>0</v>
      </c>
    </row>
    <row r="24" spans="1:37" ht="36" customHeight="1" outlineLevel="1" thickBot="1" x14ac:dyDescent="0.35">
      <c r="A24" s="95" t="s">
        <v>34</v>
      </c>
      <c r="B24" s="787" t="s">
        <v>68</v>
      </c>
      <c r="C24" s="194">
        <v>0</v>
      </c>
      <c r="D24" s="185">
        <v>0</v>
      </c>
      <c r="E24" s="742">
        <v>0</v>
      </c>
      <c r="F24" s="242"/>
      <c r="G24" s="277">
        <f t="shared" si="0"/>
        <v>0</v>
      </c>
      <c r="H24" s="96" t="e">
        <f t="shared" si="1"/>
        <v>#DIV/0!</v>
      </c>
      <c r="I24" s="234">
        <v>0</v>
      </c>
      <c r="J24" s="552">
        <v>0</v>
      </c>
      <c r="K24" s="552">
        <v>0</v>
      </c>
      <c r="L24" s="552">
        <v>0</v>
      </c>
      <c r="M24" s="697"/>
      <c r="N24" s="698"/>
      <c r="O24" s="296"/>
      <c r="P24" s="372">
        <f t="shared" si="12"/>
        <v>0</v>
      </c>
      <c r="Q24" s="274">
        <f t="shared" si="2"/>
        <v>0</v>
      </c>
      <c r="R24" s="12" t="e">
        <f t="shared" si="3"/>
        <v>#DIV/0!</v>
      </c>
      <c r="S24" s="274">
        <f t="shared" si="4"/>
        <v>0</v>
      </c>
      <c r="T24" s="33" t="e">
        <f t="shared" si="5"/>
        <v>#DIV/0!</v>
      </c>
      <c r="U24" s="570">
        <f t="shared" si="6"/>
        <v>0</v>
      </c>
      <c r="V24" s="12" t="e">
        <f t="shared" si="7"/>
        <v>#DIV/0!</v>
      </c>
      <c r="W24" s="232"/>
      <c r="X24" s="713"/>
      <c r="Y24" s="194">
        <f t="shared" si="8"/>
        <v>0</v>
      </c>
      <c r="Z24" s="729">
        <f t="shared" si="9"/>
        <v>0</v>
      </c>
      <c r="AA24" s="730" t="e">
        <f t="shared" si="10"/>
        <v>#DIV/0!</v>
      </c>
      <c r="AB24" s="16"/>
      <c r="AC24" s="186"/>
      <c r="AD24" s="123"/>
      <c r="AE24" s="123"/>
      <c r="AF24" s="123"/>
      <c r="AG24" s="124"/>
      <c r="AH24" s="122">
        <f t="shared" si="14"/>
        <v>0</v>
      </c>
    </row>
    <row r="25" spans="1:37" ht="36" customHeight="1" outlineLevel="1" x14ac:dyDescent="0.3">
      <c r="A25" s="140" t="s">
        <v>69</v>
      </c>
      <c r="B25" s="734" t="s">
        <v>70</v>
      </c>
      <c r="C25" s="197">
        <v>129026.95</v>
      </c>
      <c r="D25" s="201">
        <v>394822.28371478332</v>
      </c>
      <c r="E25" s="196">
        <v>193397.66269999999</v>
      </c>
      <c r="F25" s="175"/>
      <c r="G25" s="230">
        <f>F25-I25</f>
        <v>-344086.33270000003</v>
      </c>
      <c r="H25" s="32">
        <f>F25/I25-1</f>
        <v>-1</v>
      </c>
      <c r="I25" s="196">
        <v>344086.33270000003</v>
      </c>
      <c r="J25" s="551">
        <v>350000</v>
      </c>
      <c r="K25" s="551">
        <v>350000</v>
      </c>
      <c r="L25" s="551">
        <v>350000</v>
      </c>
      <c r="M25" s="14"/>
      <c r="N25" s="41"/>
      <c r="O25" s="771">
        <v>150688</v>
      </c>
      <c r="P25" s="383">
        <f t="shared" si="12"/>
        <v>193398.33270000003</v>
      </c>
      <c r="Q25" s="276">
        <f t="shared" si="2"/>
        <v>215059.38270000002</v>
      </c>
      <c r="R25" s="45">
        <f t="shared" si="3"/>
        <v>1.6667787830371874</v>
      </c>
      <c r="S25" s="276">
        <f t="shared" si="4"/>
        <v>-50735.951014783292</v>
      </c>
      <c r="T25" s="187">
        <f t="shared" si="5"/>
        <v>-0.12850326110629195</v>
      </c>
      <c r="U25" s="571">
        <f t="shared" si="6"/>
        <v>-201423.95101478329</v>
      </c>
      <c r="V25" s="187">
        <f t="shared" si="7"/>
        <v>-0.51016358327001232</v>
      </c>
      <c r="W25" s="718"/>
      <c r="X25" s="714"/>
      <c r="Y25" s="201">
        <f t="shared" si="8"/>
        <v>344086.33270000003</v>
      </c>
      <c r="Z25" s="273">
        <f t="shared" si="9"/>
        <v>-201423.95101478329</v>
      </c>
      <c r="AA25" s="9">
        <f t="shared" si="10"/>
        <v>-0.51016358327001232</v>
      </c>
      <c r="AB25" s="16"/>
      <c r="AC25" s="313"/>
      <c r="AD25" s="131"/>
      <c r="AE25" s="8"/>
      <c r="AF25" s="13"/>
      <c r="AG25" s="34"/>
      <c r="AH25" s="129">
        <f t="shared" si="14"/>
        <v>0</v>
      </c>
    </row>
    <row r="26" spans="1:37" ht="36" customHeight="1" outlineLevel="1" x14ac:dyDescent="0.3">
      <c r="A26" s="141" t="s">
        <v>52</v>
      </c>
      <c r="B26" s="143" t="s">
        <v>205</v>
      </c>
      <c r="C26" s="316">
        <v>7426891.5122999996</v>
      </c>
      <c r="D26" s="200">
        <v>7701589.3879253203</v>
      </c>
      <c r="E26" s="175">
        <v>5524696.6323999995</v>
      </c>
      <c r="F26" s="175"/>
      <c r="G26" s="276" t="e">
        <f>#REF!-I26</f>
        <v>#REF!</v>
      </c>
      <c r="H26" s="187" t="e">
        <f>#REF!/I26-1</f>
        <v>#REF!</v>
      </c>
      <c r="I26" s="175">
        <v>6210968.8300000001</v>
      </c>
      <c r="J26" s="546">
        <v>7000000</v>
      </c>
      <c r="K26" s="546">
        <v>5700000</v>
      </c>
      <c r="L26" s="546">
        <v>5700000</v>
      </c>
      <c r="M26" s="14"/>
      <c r="N26" s="41"/>
      <c r="O26" s="751">
        <v>686273</v>
      </c>
      <c r="P26" s="218">
        <f t="shared" si="12"/>
        <v>5524695.8300000001</v>
      </c>
      <c r="Q26" s="276">
        <f t="shared" si="2"/>
        <v>-1215922.6822999995</v>
      </c>
      <c r="R26" s="45">
        <f t="shared" si="3"/>
        <v>-0.16371892335928928</v>
      </c>
      <c r="S26" s="276">
        <f t="shared" si="4"/>
        <v>-1490620.5579253202</v>
      </c>
      <c r="T26" s="187">
        <f t="shared" si="5"/>
        <v>-0.19354713460345474</v>
      </c>
      <c r="U26" s="571">
        <f t="shared" si="6"/>
        <v>-2176893.5579253202</v>
      </c>
      <c r="V26" s="187">
        <f t="shared" si="7"/>
        <v>-0.28265510510574476</v>
      </c>
      <c r="W26" s="167" t="s">
        <v>247</v>
      </c>
      <c r="X26" s="200"/>
      <c r="Y26" s="201">
        <f t="shared" si="8"/>
        <v>6210968.8300000001</v>
      </c>
      <c r="Z26" s="276">
        <f t="shared" si="9"/>
        <v>-2176893.5579253202</v>
      </c>
      <c r="AA26" s="45">
        <f t="shared" si="10"/>
        <v>-0.28265510510574476</v>
      </c>
      <c r="AB26" s="16"/>
      <c r="AC26" s="26"/>
      <c r="AD26" s="27"/>
      <c r="AE26" s="27"/>
      <c r="AF26" s="27"/>
      <c r="AG26" s="43"/>
      <c r="AH26" s="22">
        <f t="shared" si="14"/>
        <v>0</v>
      </c>
    </row>
    <row r="27" spans="1:37" ht="36" customHeight="1" outlineLevel="1" x14ac:dyDescent="0.3">
      <c r="A27" s="140" t="s">
        <v>52</v>
      </c>
      <c r="B27" s="144" t="s">
        <v>72</v>
      </c>
      <c r="C27" s="197">
        <v>2053432.7102000001</v>
      </c>
      <c r="D27" s="201">
        <v>1123326.8909869308</v>
      </c>
      <c r="E27" s="181">
        <v>1414328.7004</v>
      </c>
      <c r="F27" s="741"/>
      <c r="G27" s="230">
        <f t="shared" si="0"/>
        <v>0</v>
      </c>
      <c r="H27" s="32">
        <f t="shared" si="1"/>
        <v>0</v>
      </c>
      <c r="I27" s="181">
        <v>1414328.7004</v>
      </c>
      <c r="J27" s="547">
        <v>1123326.8909869308</v>
      </c>
      <c r="K27" s="547">
        <v>1123326.8909869308</v>
      </c>
      <c r="L27" s="547">
        <v>1127169.3840000003</v>
      </c>
      <c r="M27" s="14"/>
      <c r="N27" s="41"/>
      <c r="O27" s="672"/>
      <c r="P27" s="239">
        <f t="shared" si="12"/>
        <v>1414328.7004</v>
      </c>
      <c r="Q27" s="230">
        <f t="shared" si="2"/>
        <v>-639104.00980000012</v>
      </c>
      <c r="R27" s="10">
        <f t="shared" si="3"/>
        <v>-0.31123688963625828</v>
      </c>
      <c r="S27" s="230">
        <f t="shared" si="4"/>
        <v>291001.80941306916</v>
      </c>
      <c r="T27" s="32">
        <f t="shared" si="5"/>
        <v>0.25905354153624982</v>
      </c>
      <c r="U27" s="569">
        <f t="shared" si="6"/>
        <v>291001.80941306916</v>
      </c>
      <c r="V27" s="32">
        <f t="shared" si="7"/>
        <v>0.25905354153624982</v>
      </c>
      <c r="W27" s="700" t="s">
        <v>248</v>
      </c>
      <c r="X27" s="201"/>
      <c r="Y27" s="201">
        <f t="shared" si="8"/>
        <v>1414328.7004</v>
      </c>
      <c r="Z27" s="230">
        <f t="shared" si="9"/>
        <v>291001.80941306916</v>
      </c>
      <c r="AA27" s="10">
        <f t="shared" si="10"/>
        <v>0.25905354153624982</v>
      </c>
      <c r="AB27" s="16"/>
      <c r="AC27" s="50"/>
      <c r="AD27" s="17"/>
      <c r="AE27" s="17"/>
      <c r="AF27" s="14"/>
      <c r="AG27" s="41"/>
      <c r="AH27" s="18">
        <f t="shared" si="14"/>
        <v>0</v>
      </c>
    </row>
    <row r="28" spans="1:37" ht="36" customHeight="1" outlineLevel="1" x14ac:dyDescent="0.3">
      <c r="A28" s="140" t="s">
        <v>52</v>
      </c>
      <c r="B28" s="144" t="s">
        <v>73</v>
      </c>
      <c r="C28" s="197">
        <v>60762.312400000003</v>
      </c>
      <c r="D28" s="201">
        <v>17169.07202881153</v>
      </c>
      <c r="E28" s="181">
        <v>1628.35</v>
      </c>
      <c r="F28" s="197"/>
      <c r="G28" s="230">
        <f t="shared" si="0"/>
        <v>0</v>
      </c>
      <c r="H28" s="32">
        <f t="shared" si="1"/>
        <v>0</v>
      </c>
      <c r="I28" s="181">
        <v>1628.35</v>
      </c>
      <c r="J28" s="547">
        <v>17169.07202881153</v>
      </c>
      <c r="K28" s="547">
        <v>4400</v>
      </c>
      <c r="L28" s="547">
        <v>0</v>
      </c>
      <c r="M28" s="14"/>
      <c r="N28" s="41"/>
      <c r="O28" s="772"/>
      <c r="P28" s="239">
        <f t="shared" si="12"/>
        <v>1628.35</v>
      </c>
      <c r="Q28" s="230">
        <f t="shared" si="2"/>
        <v>-59133.962400000004</v>
      </c>
      <c r="R28" s="10">
        <f t="shared" si="3"/>
        <v>-0.97320131615004168</v>
      </c>
      <c r="S28" s="230">
        <f t="shared" si="4"/>
        <v>-15540.72202881153</v>
      </c>
      <c r="T28" s="32">
        <f t="shared" si="5"/>
        <v>-0.90515794929001081</v>
      </c>
      <c r="U28" s="569">
        <f t="shared" si="6"/>
        <v>-15540.72202881153</v>
      </c>
      <c r="V28" s="32">
        <f t="shared" si="7"/>
        <v>-0.90515794929001081</v>
      </c>
      <c r="W28" s="699" t="s">
        <v>249</v>
      </c>
      <c r="X28" s="201"/>
      <c r="Y28" s="201">
        <f t="shared" si="8"/>
        <v>1628.35</v>
      </c>
      <c r="Z28" s="230">
        <f t="shared" si="9"/>
        <v>-15540.72202881153</v>
      </c>
      <c r="AA28" s="10">
        <f t="shared" si="10"/>
        <v>-0.90515794929001081</v>
      </c>
      <c r="AB28" s="16"/>
      <c r="AC28" s="50"/>
      <c r="AD28" s="17"/>
      <c r="AE28" s="17"/>
      <c r="AF28" s="14"/>
      <c r="AG28" s="41"/>
      <c r="AH28" s="18">
        <f t="shared" si="14"/>
        <v>0</v>
      </c>
    </row>
    <row r="29" spans="1:37" ht="36" customHeight="1" outlineLevel="1" x14ac:dyDescent="0.3">
      <c r="A29" s="140" t="s">
        <v>52</v>
      </c>
      <c r="B29" s="144" t="s">
        <v>208</v>
      </c>
      <c r="C29" s="197">
        <v>248181.51010000001</v>
      </c>
      <c r="D29" s="201">
        <v>472091.88214210205</v>
      </c>
      <c r="E29" s="181">
        <v>15294.1</v>
      </c>
      <c r="F29" s="197"/>
      <c r="G29" s="230">
        <f t="shared" si="0"/>
        <v>0</v>
      </c>
      <c r="H29" s="32">
        <f t="shared" si="1"/>
        <v>0</v>
      </c>
      <c r="I29" s="366">
        <v>15294.1</v>
      </c>
      <c r="J29" s="547">
        <v>472091.88214210205</v>
      </c>
      <c r="K29" s="547">
        <v>472091.88214210205</v>
      </c>
      <c r="L29" s="547">
        <v>15294.1</v>
      </c>
      <c r="M29" s="14"/>
      <c r="N29" s="41"/>
      <c r="O29" s="673"/>
      <c r="P29" s="238">
        <f t="shared" si="12"/>
        <v>15294.1</v>
      </c>
      <c r="Q29" s="230">
        <f t="shared" si="2"/>
        <v>-232887.41010000001</v>
      </c>
      <c r="R29" s="10">
        <f t="shared" si="3"/>
        <v>-0.93837534474732809</v>
      </c>
      <c r="S29" s="230">
        <f t="shared" si="4"/>
        <v>-456797.78214210208</v>
      </c>
      <c r="T29" s="32">
        <f t="shared" si="5"/>
        <v>-0.96760355223520578</v>
      </c>
      <c r="U29" s="569">
        <f t="shared" si="6"/>
        <v>-456797.78214210208</v>
      </c>
      <c r="V29" s="32">
        <f t="shared" si="7"/>
        <v>-0.96760355223520578</v>
      </c>
      <c r="W29" s="699" t="s">
        <v>250</v>
      </c>
      <c r="X29" s="201"/>
      <c r="Y29" s="202">
        <f t="shared" si="8"/>
        <v>15294.1</v>
      </c>
      <c r="Z29" s="230">
        <f t="shared" si="9"/>
        <v>-456797.78214210208</v>
      </c>
      <c r="AA29" s="10">
        <f t="shared" si="10"/>
        <v>-0.96760355223520578</v>
      </c>
      <c r="AB29" s="16"/>
      <c r="AC29" s="50"/>
      <c r="AD29" s="17"/>
      <c r="AE29" s="17"/>
      <c r="AF29" s="17"/>
      <c r="AG29" s="17"/>
      <c r="AH29" s="18">
        <f t="shared" si="14"/>
        <v>0</v>
      </c>
    </row>
    <row r="30" spans="1:37" ht="36" customHeight="1" outlineLevel="1" x14ac:dyDescent="0.3">
      <c r="A30" s="142" t="s">
        <v>52</v>
      </c>
      <c r="B30" s="229" t="s">
        <v>75</v>
      </c>
      <c r="C30" s="198">
        <v>0</v>
      </c>
      <c r="D30" s="202">
        <v>227089.21937967913</v>
      </c>
      <c r="E30" s="209">
        <v>301332.78100000002</v>
      </c>
      <c r="F30" s="749"/>
      <c r="G30" s="230">
        <f t="shared" si="0"/>
        <v>0</v>
      </c>
      <c r="H30" s="32">
        <f t="shared" si="1"/>
        <v>0</v>
      </c>
      <c r="I30" s="209">
        <v>301332.78100000002</v>
      </c>
      <c r="J30" s="547">
        <v>192106</v>
      </c>
      <c r="K30" s="547">
        <v>192106</v>
      </c>
      <c r="L30" s="547">
        <v>300000</v>
      </c>
      <c r="M30" s="739"/>
      <c r="N30" s="42"/>
      <c r="O30" s="238"/>
      <c r="P30" s="238">
        <f t="shared" si="12"/>
        <v>301332.78100000002</v>
      </c>
      <c r="Q30" s="230">
        <f t="shared" si="2"/>
        <v>301332.78100000002</v>
      </c>
      <c r="R30" s="47" t="e">
        <f t="shared" si="3"/>
        <v>#DIV/0!</v>
      </c>
      <c r="S30" s="230">
        <f t="shared" si="4"/>
        <v>74243.561620320892</v>
      </c>
      <c r="T30" s="32">
        <f t="shared" si="5"/>
        <v>0.32693565032776939</v>
      </c>
      <c r="U30" s="569">
        <f t="shared" si="6"/>
        <v>74243.561620320892</v>
      </c>
      <c r="V30" s="32">
        <f t="shared" si="7"/>
        <v>0.32693565032776939</v>
      </c>
      <c r="W30" s="167"/>
      <c r="X30" s="202"/>
      <c r="Y30" s="201">
        <f t="shared" si="8"/>
        <v>301332.78100000002</v>
      </c>
      <c r="Z30" s="230">
        <f t="shared" si="9"/>
        <v>74243.561620320892</v>
      </c>
      <c r="AA30" s="10">
        <f t="shared" si="10"/>
        <v>0.32693565032776939</v>
      </c>
      <c r="AB30" s="16"/>
      <c r="AC30" s="120"/>
      <c r="AD30" s="25"/>
      <c r="AE30" s="25"/>
      <c r="AF30" s="25"/>
      <c r="AG30" s="25"/>
      <c r="AH30" s="738">
        <f t="shared" si="14"/>
        <v>0</v>
      </c>
    </row>
    <row r="31" spans="1:37" ht="36" customHeight="1" outlineLevel="1" x14ac:dyDescent="0.3">
      <c r="A31" s="732" t="s">
        <v>76</v>
      </c>
      <c r="B31" s="788" t="s">
        <v>77</v>
      </c>
      <c r="C31" s="209">
        <v>0</v>
      </c>
      <c r="D31" s="197">
        <v>161927.13804840142</v>
      </c>
      <c r="E31" s="177">
        <v>30115.579699999998</v>
      </c>
      <c r="F31" s="749"/>
      <c r="G31" s="223">
        <f t="shared" si="0"/>
        <v>0</v>
      </c>
      <c r="H31" s="716">
        <f t="shared" si="1"/>
        <v>0</v>
      </c>
      <c r="I31" s="181">
        <v>30115.579699999998</v>
      </c>
      <c r="J31" s="547"/>
      <c r="K31" s="547"/>
      <c r="L31" s="547">
        <v>30453.03</v>
      </c>
      <c r="M31" s="14"/>
      <c r="N31" s="41"/>
      <c r="O31" s="181"/>
      <c r="P31" s="217">
        <f t="shared" si="12"/>
        <v>30115.579699999998</v>
      </c>
      <c r="Q31" s="197">
        <f t="shared" si="2"/>
        <v>30115.579699999998</v>
      </c>
      <c r="R31" s="731" t="e">
        <f t="shared" si="3"/>
        <v>#DIV/0!</v>
      </c>
      <c r="S31" s="225">
        <f t="shared" si="4"/>
        <v>-131811.55834840142</v>
      </c>
      <c r="T31" s="708">
        <f t="shared" si="5"/>
        <v>-0.81401771152777247</v>
      </c>
      <c r="U31" s="709">
        <f t="shared" si="6"/>
        <v>-131811.55834840142</v>
      </c>
      <c r="V31" s="716">
        <f t="shared" si="7"/>
        <v>-0.81401771152777247</v>
      </c>
      <c r="W31" s="699" t="s">
        <v>251</v>
      </c>
      <c r="X31" s="201"/>
      <c r="Y31" s="201">
        <f t="shared" si="8"/>
        <v>30115.579699999998</v>
      </c>
      <c r="Z31" s="206">
        <f t="shared" si="9"/>
        <v>-131811.55834840142</v>
      </c>
      <c r="AA31" s="731">
        <f t="shared" si="10"/>
        <v>-0.81401771152777247</v>
      </c>
      <c r="AB31" s="16"/>
      <c r="AC31" s="50"/>
      <c r="AD31" s="17"/>
      <c r="AE31" s="739"/>
      <c r="AF31" s="25"/>
      <c r="AG31" s="25"/>
      <c r="AH31" s="23">
        <f t="shared" si="14"/>
        <v>0</v>
      </c>
    </row>
    <row r="32" spans="1:37" ht="36" customHeight="1" outlineLevel="1" thickBot="1" x14ac:dyDescent="0.35">
      <c r="A32" s="733" t="s">
        <v>52</v>
      </c>
      <c r="B32" s="789" t="s">
        <v>78</v>
      </c>
      <c r="C32" s="193">
        <v>0</v>
      </c>
      <c r="D32" s="706">
        <v>0</v>
      </c>
      <c r="E32" s="193">
        <v>82131.919899999994</v>
      </c>
      <c r="F32" s="199"/>
      <c r="G32" s="719"/>
      <c r="H32" s="722"/>
      <c r="I32" s="193">
        <v>82131.919899999994</v>
      </c>
      <c r="J32" s="547"/>
      <c r="K32" s="547"/>
      <c r="L32" s="547">
        <v>82131.919899999994</v>
      </c>
      <c r="M32" s="739"/>
      <c r="N32" s="42"/>
      <c r="O32" s="193"/>
      <c r="P32" s="539">
        <f t="shared" si="12"/>
        <v>82131.919899999994</v>
      </c>
      <c r="Q32" s="198">
        <f t="shared" ref="Q32" si="15">I32-C32</f>
        <v>82131.919899999994</v>
      </c>
      <c r="R32" s="705" t="e">
        <f t="shared" ref="R32" si="16">I32/C32-1</f>
        <v>#DIV/0!</v>
      </c>
      <c r="S32" s="724">
        <f t="shared" ref="S32" si="17">I32-D32</f>
        <v>82131.919899999994</v>
      </c>
      <c r="T32" s="720" t="e">
        <f t="shared" ref="T32" si="18">I32/D32-1</f>
        <v>#DIV/0!</v>
      </c>
      <c r="U32" s="721">
        <f t="shared" ref="U32" si="19">P32-D32</f>
        <v>82131.919899999994</v>
      </c>
      <c r="V32" s="722" t="e">
        <f t="shared" ref="V32" si="20">P32/D32-1</f>
        <v>#DIV/0!</v>
      </c>
      <c r="W32" s="723"/>
      <c r="X32" s="202"/>
      <c r="Y32" s="202"/>
      <c r="Z32" s="704"/>
      <c r="AA32" s="705"/>
      <c r="AB32" s="16"/>
      <c r="AC32" s="106"/>
      <c r="AD32" s="707"/>
      <c r="AE32" s="118"/>
      <c r="AF32" s="117"/>
      <c r="AG32" s="117"/>
      <c r="AH32" s="119">
        <f t="shared" si="14"/>
        <v>0</v>
      </c>
    </row>
    <row r="33" spans="1:34" ht="36" customHeight="1" outlineLevel="1" x14ac:dyDescent="0.3">
      <c r="A33" s="36" t="s">
        <v>57</v>
      </c>
      <c r="B33" s="785" t="s">
        <v>210</v>
      </c>
      <c r="C33" s="714">
        <v>327396.91810000001</v>
      </c>
      <c r="D33" s="192">
        <v>395739.3774169925</v>
      </c>
      <c r="E33" s="180">
        <v>231192.76629999999</v>
      </c>
      <c r="F33" s="316"/>
      <c r="G33" s="273">
        <f t="shared" si="0"/>
        <v>0</v>
      </c>
      <c r="H33" s="9">
        <f t="shared" si="1"/>
        <v>0</v>
      </c>
      <c r="I33" s="175">
        <v>231192.76629999999</v>
      </c>
      <c r="J33" s="551">
        <v>400000</v>
      </c>
      <c r="K33" s="551">
        <v>225000</v>
      </c>
      <c r="L33" s="551">
        <v>225000</v>
      </c>
      <c r="M33" s="131"/>
      <c r="N33" s="281"/>
      <c r="O33" s="216"/>
      <c r="P33" s="725">
        <f t="shared" si="12"/>
        <v>231192.76629999999</v>
      </c>
      <c r="Q33" s="273">
        <f t="shared" si="2"/>
        <v>-96204.151800000021</v>
      </c>
      <c r="R33" s="9">
        <f t="shared" si="3"/>
        <v>-0.29384562432140993</v>
      </c>
      <c r="S33" s="273">
        <f t="shared" si="4"/>
        <v>-164546.61111699251</v>
      </c>
      <c r="T33" s="31">
        <f t="shared" si="5"/>
        <v>-0.41579539592697379</v>
      </c>
      <c r="U33" s="568">
        <f t="shared" si="6"/>
        <v>-164546.61111699251</v>
      </c>
      <c r="V33" s="31">
        <f t="shared" si="7"/>
        <v>-0.41579539592697379</v>
      </c>
      <c r="W33" s="166"/>
      <c r="X33" s="714"/>
      <c r="Y33" s="192">
        <f t="shared" si="8"/>
        <v>231192.76629999999</v>
      </c>
      <c r="Z33" s="710">
        <f t="shared" si="9"/>
        <v>-164546.61111699251</v>
      </c>
      <c r="AA33" s="45">
        <f t="shared" si="10"/>
        <v>-0.41579539592697379</v>
      </c>
      <c r="AB33" s="16"/>
      <c r="AC33" s="313"/>
      <c r="AD33" s="131"/>
      <c r="AE33" s="131"/>
      <c r="AF33" s="13"/>
      <c r="AG33" s="52"/>
      <c r="AH33" s="129">
        <f t="shared" si="14"/>
        <v>0</v>
      </c>
    </row>
    <row r="34" spans="1:34" ht="36" customHeight="1" outlineLevel="1" x14ac:dyDescent="0.3">
      <c r="A34" s="37" t="s">
        <v>57</v>
      </c>
      <c r="B34" s="113" t="s">
        <v>212</v>
      </c>
      <c r="C34" s="201">
        <v>2028.38</v>
      </c>
      <c r="D34" s="181">
        <v>1144.4823944029308</v>
      </c>
      <c r="E34" s="181">
        <v>181.75</v>
      </c>
      <c r="F34" s="225"/>
      <c r="G34" s="230">
        <f t="shared" si="0"/>
        <v>0</v>
      </c>
      <c r="H34" s="10">
        <f t="shared" si="1"/>
        <v>0</v>
      </c>
      <c r="I34" s="181">
        <v>181.75</v>
      </c>
      <c r="J34" s="547">
        <v>1000</v>
      </c>
      <c r="K34" s="547">
        <v>1044</v>
      </c>
      <c r="L34" s="547">
        <v>1044</v>
      </c>
      <c r="M34" s="17"/>
      <c r="N34" s="134"/>
      <c r="O34" s="217"/>
      <c r="P34" s="377">
        <f t="shared" si="12"/>
        <v>181.75</v>
      </c>
      <c r="Q34" s="230">
        <f t="shared" si="2"/>
        <v>-1846.63</v>
      </c>
      <c r="R34" s="10">
        <f t="shared" si="3"/>
        <v>-0.91039647403346513</v>
      </c>
      <c r="S34" s="230">
        <f t="shared" si="4"/>
        <v>-962.73239440293082</v>
      </c>
      <c r="T34" s="32">
        <f t="shared" si="5"/>
        <v>-0.84119458640093991</v>
      </c>
      <c r="U34" s="569">
        <f t="shared" si="6"/>
        <v>-962.73239440293082</v>
      </c>
      <c r="V34" s="32">
        <f t="shared" si="7"/>
        <v>-0.84119458640093991</v>
      </c>
      <c r="W34" s="167"/>
      <c r="X34" s="201"/>
      <c r="Y34" s="181">
        <f t="shared" si="8"/>
        <v>181.75</v>
      </c>
      <c r="Z34" s="537">
        <f t="shared" si="9"/>
        <v>-962.73239440293082</v>
      </c>
      <c r="AA34" s="10">
        <f t="shared" si="10"/>
        <v>-0.84119458640093991</v>
      </c>
      <c r="AB34" s="16"/>
      <c r="AC34" s="50"/>
      <c r="AD34" s="17"/>
      <c r="AE34" s="17"/>
      <c r="AF34" s="14"/>
      <c r="AG34" s="41"/>
      <c r="AH34" s="18">
        <f t="shared" si="14"/>
        <v>0</v>
      </c>
    </row>
    <row r="35" spans="1:34" ht="36" customHeight="1" outlineLevel="1" x14ac:dyDescent="0.3">
      <c r="A35" s="37" t="s">
        <v>81</v>
      </c>
      <c r="B35" s="113" t="s">
        <v>82</v>
      </c>
      <c r="C35" s="201">
        <v>0</v>
      </c>
      <c r="D35" s="181">
        <v>0</v>
      </c>
      <c r="E35" s="176">
        <v>711.55</v>
      </c>
      <c r="F35" s="181"/>
      <c r="G35" s="230">
        <f>F35-I35</f>
        <v>-711.55</v>
      </c>
      <c r="H35" s="10">
        <f>F35/I35-1</f>
        <v>-1</v>
      </c>
      <c r="I35" s="176">
        <v>711.55</v>
      </c>
      <c r="J35" s="547">
        <v>1000</v>
      </c>
      <c r="K35" s="547">
        <v>1250</v>
      </c>
      <c r="L35" s="547">
        <v>1250</v>
      </c>
      <c r="M35" s="17"/>
      <c r="N35" s="134"/>
      <c r="O35" s="217"/>
      <c r="P35" s="377">
        <f t="shared" si="12"/>
        <v>711.55</v>
      </c>
      <c r="Q35" s="230">
        <f t="shared" si="2"/>
        <v>711.55</v>
      </c>
      <c r="R35" s="10" t="e">
        <f t="shared" si="3"/>
        <v>#DIV/0!</v>
      </c>
      <c r="S35" s="230">
        <f t="shared" si="4"/>
        <v>711.55</v>
      </c>
      <c r="T35" s="32" t="e">
        <f t="shared" si="5"/>
        <v>#DIV/0!</v>
      </c>
      <c r="U35" s="569">
        <f t="shared" si="6"/>
        <v>711.55</v>
      </c>
      <c r="V35" s="32" t="e">
        <f t="shared" si="7"/>
        <v>#DIV/0!</v>
      </c>
      <c r="W35" s="167"/>
      <c r="X35" s="201"/>
      <c r="Y35" s="181">
        <f t="shared" si="8"/>
        <v>711.55</v>
      </c>
      <c r="Z35" s="537">
        <f t="shared" si="9"/>
        <v>711.55</v>
      </c>
      <c r="AA35" s="10" t="e">
        <f t="shared" si="10"/>
        <v>#DIV/0!</v>
      </c>
      <c r="AB35" s="16"/>
      <c r="AC35" s="50"/>
      <c r="AD35" s="17"/>
      <c r="AE35" s="17"/>
      <c r="AF35" s="14"/>
      <c r="AG35" s="41"/>
      <c r="AH35" s="18">
        <f t="shared" si="14"/>
        <v>0</v>
      </c>
    </row>
    <row r="36" spans="1:34" ht="36" customHeight="1" outlineLevel="1" x14ac:dyDescent="0.3">
      <c r="A36" s="37" t="s">
        <v>57</v>
      </c>
      <c r="B36" s="113" t="s">
        <v>83</v>
      </c>
      <c r="C36" s="201">
        <v>0</v>
      </c>
      <c r="D36" s="181">
        <v>0</v>
      </c>
      <c r="E36" s="181">
        <v>0</v>
      </c>
      <c r="F36" s="197"/>
      <c r="G36" s="230">
        <f t="shared" si="0"/>
        <v>0</v>
      </c>
      <c r="H36" s="10" t="e">
        <f t="shared" si="1"/>
        <v>#DIV/0!</v>
      </c>
      <c r="I36" s="217">
        <v>0</v>
      </c>
      <c r="J36" s="547">
        <v>0</v>
      </c>
      <c r="K36" s="547">
        <v>0</v>
      </c>
      <c r="L36" s="547">
        <v>0</v>
      </c>
      <c r="M36" s="17"/>
      <c r="N36" s="134"/>
      <c r="O36" s="217"/>
      <c r="P36" s="377">
        <f t="shared" si="12"/>
        <v>0</v>
      </c>
      <c r="Q36" s="230">
        <f t="shared" si="2"/>
        <v>0</v>
      </c>
      <c r="R36" s="10" t="e">
        <f t="shared" si="3"/>
        <v>#DIV/0!</v>
      </c>
      <c r="S36" s="230">
        <f t="shared" si="4"/>
        <v>0</v>
      </c>
      <c r="T36" s="32" t="e">
        <f t="shared" si="5"/>
        <v>#DIV/0!</v>
      </c>
      <c r="U36" s="569">
        <f t="shared" si="6"/>
        <v>0</v>
      </c>
      <c r="V36" s="32" t="e">
        <f t="shared" si="7"/>
        <v>#DIV/0!</v>
      </c>
      <c r="W36" s="167"/>
      <c r="X36" s="201"/>
      <c r="Y36" s="181">
        <f t="shared" si="8"/>
        <v>0</v>
      </c>
      <c r="Z36" s="537">
        <f t="shared" si="9"/>
        <v>0</v>
      </c>
      <c r="AA36" s="10" t="e">
        <f t="shared" si="10"/>
        <v>#DIV/0!</v>
      </c>
      <c r="AB36" s="16"/>
      <c r="AC36" s="19"/>
      <c r="AD36" s="17"/>
      <c r="AE36" s="17"/>
      <c r="AF36" s="17"/>
      <c r="AG36" s="41"/>
      <c r="AH36" s="18">
        <f t="shared" si="14"/>
        <v>0</v>
      </c>
    </row>
    <row r="37" spans="1:34" ht="36" customHeight="1" outlineLevel="1" x14ac:dyDescent="0.3">
      <c r="A37" s="37" t="s">
        <v>57</v>
      </c>
      <c r="B37" s="114" t="s">
        <v>213</v>
      </c>
      <c r="C37" s="207">
        <v>0</v>
      </c>
      <c r="D37" s="175">
        <v>64130.302193999974</v>
      </c>
      <c r="E37" s="806">
        <v>193096.43400000001</v>
      </c>
      <c r="F37" s="384"/>
      <c r="G37" s="230">
        <f t="shared" si="0"/>
        <v>0</v>
      </c>
      <c r="H37" s="10">
        <f t="shared" si="1"/>
        <v>0</v>
      </c>
      <c r="I37" s="224">
        <v>193096.43400000001</v>
      </c>
      <c r="J37" s="553">
        <v>55000</v>
      </c>
      <c r="K37" s="553">
        <v>123840</v>
      </c>
      <c r="L37" s="553">
        <v>123840</v>
      </c>
      <c r="M37" s="17"/>
      <c r="N37" s="134"/>
      <c r="O37" s="217"/>
      <c r="P37" s="377">
        <f t="shared" si="12"/>
        <v>193096.43400000001</v>
      </c>
      <c r="Q37" s="230">
        <f t="shared" si="2"/>
        <v>193096.43400000001</v>
      </c>
      <c r="R37" s="10" t="e">
        <f t="shared" si="3"/>
        <v>#DIV/0!</v>
      </c>
      <c r="S37" s="230">
        <f t="shared" si="4"/>
        <v>128966.13180600003</v>
      </c>
      <c r="T37" s="32">
        <f t="shared" si="5"/>
        <v>2.0110014672294199</v>
      </c>
      <c r="U37" s="569">
        <f t="shared" si="6"/>
        <v>128966.13180600003</v>
      </c>
      <c r="V37" s="32">
        <f t="shared" si="7"/>
        <v>2.0110014672294199</v>
      </c>
      <c r="W37" s="290"/>
      <c r="X37" s="207"/>
      <c r="Y37" s="181">
        <f t="shared" si="8"/>
        <v>193096.43400000001</v>
      </c>
      <c r="Z37" s="537">
        <f t="shared" si="9"/>
        <v>128966.13180600003</v>
      </c>
      <c r="AA37" s="10">
        <f t="shared" si="10"/>
        <v>2.0110014672294199</v>
      </c>
      <c r="AB37" s="16"/>
      <c r="AC37" s="19"/>
      <c r="AD37" s="17"/>
      <c r="AE37" s="17"/>
      <c r="AF37" s="17"/>
      <c r="AG37" s="41"/>
      <c r="AH37" s="18">
        <f t="shared" si="14"/>
        <v>0</v>
      </c>
    </row>
    <row r="38" spans="1:34" ht="36" customHeight="1" outlineLevel="1" thickBot="1" x14ac:dyDescent="0.35">
      <c r="A38" s="38" t="s">
        <v>57</v>
      </c>
      <c r="B38" s="786" t="s">
        <v>85</v>
      </c>
      <c r="C38" s="204">
        <v>0</v>
      </c>
      <c r="D38" s="194">
        <v>0</v>
      </c>
      <c r="E38" s="194">
        <v>0</v>
      </c>
      <c r="F38" s="726"/>
      <c r="G38" s="274">
        <f t="shared" ref="G38:G55" si="21">E38-I38</f>
        <v>0</v>
      </c>
      <c r="H38" s="12" t="e">
        <f t="shared" ref="H38:H55" si="22">E38/I38-1</f>
        <v>#DIV/0!</v>
      </c>
      <c r="I38" s="219">
        <v>0</v>
      </c>
      <c r="J38" s="552">
        <v>0</v>
      </c>
      <c r="K38" s="552">
        <v>0</v>
      </c>
      <c r="L38" s="552">
        <v>0</v>
      </c>
      <c r="M38" s="117"/>
      <c r="N38" s="136"/>
      <c r="O38" s="219"/>
      <c r="P38" s="727">
        <f t="shared" si="12"/>
        <v>0</v>
      </c>
      <c r="Q38" s="274">
        <f t="shared" ref="Q38:Q55" si="23">I38-C38</f>
        <v>0</v>
      </c>
      <c r="R38" s="12" t="e">
        <f t="shared" ref="R38:R55" si="24">I38/C38-1</f>
        <v>#DIV/0!</v>
      </c>
      <c r="S38" s="274">
        <f t="shared" ref="S38:S55" si="25">I38-D38</f>
        <v>0</v>
      </c>
      <c r="T38" s="33" t="e">
        <f t="shared" ref="T38:T55" si="26">I38/D38-1</f>
        <v>#DIV/0!</v>
      </c>
      <c r="U38" s="570">
        <f t="shared" ref="U38:U55" si="27">P38-D38</f>
        <v>0</v>
      </c>
      <c r="V38" s="33" t="e">
        <f t="shared" ref="V38:V55" si="28">P38/D38-1</f>
        <v>#DIV/0!</v>
      </c>
      <c r="W38" s="232"/>
      <c r="X38" s="204"/>
      <c r="Y38" s="193">
        <f t="shared" ref="Y38:Y55" si="29">I38+X38</f>
        <v>0</v>
      </c>
      <c r="Z38" s="728">
        <f t="shared" ref="Z38:Z55" si="30">Y38-D38-O38</f>
        <v>0</v>
      </c>
      <c r="AA38" s="12" t="e">
        <f t="shared" ref="AA38:AA55" si="31">(Y38-O38)/D38-1</f>
        <v>#DIV/0!</v>
      </c>
      <c r="AB38" s="16"/>
      <c r="AC38" s="121"/>
      <c r="AD38" s="117"/>
      <c r="AE38" s="117"/>
      <c r="AF38" s="117"/>
      <c r="AG38" s="117"/>
      <c r="AH38" s="119">
        <f t="shared" si="14"/>
        <v>0</v>
      </c>
    </row>
    <row r="39" spans="1:34" ht="36" customHeight="1" x14ac:dyDescent="0.3">
      <c r="A39" s="891" t="s">
        <v>214</v>
      </c>
      <c r="B39" s="892"/>
      <c r="C39" s="164">
        <f>SUM(C18:C38)</f>
        <v>11196554.5535</v>
      </c>
      <c r="D39" s="191">
        <f>SUM(D18:D38)</f>
        <v>11501584.194579683</v>
      </c>
      <c r="E39" s="164">
        <f>SUM(E18:E38)</f>
        <v>8768614.5519000012</v>
      </c>
      <c r="F39" s="208">
        <f>SUM(F18:F38)</f>
        <v>0</v>
      </c>
      <c r="G39" s="291">
        <f t="shared" si="21"/>
        <v>-841626.76290000044</v>
      </c>
      <c r="H39" s="292">
        <f t="shared" si="22"/>
        <v>-8.7576028044568988E-2</v>
      </c>
      <c r="I39" s="215">
        <f>SUM(I18:I38)</f>
        <v>9610241.3148000017</v>
      </c>
      <c r="J39" s="554">
        <v>10718024.644437257</v>
      </c>
      <c r="K39" s="554">
        <v>9299389.5724084452</v>
      </c>
      <c r="L39" s="554">
        <v>9000244.6137999985</v>
      </c>
      <c r="M39" s="7"/>
      <c r="N39" s="53"/>
      <c r="O39" s="215">
        <f>SUM(O18:O38)</f>
        <v>841626.59</v>
      </c>
      <c r="P39" s="378">
        <f t="shared" si="12"/>
        <v>8768614.7248000018</v>
      </c>
      <c r="Q39" s="291">
        <f t="shared" si="23"/>
        <v>-1586313.2386999987</v>
      </c>
      <c r="R39" s="292">
        <f t="shared" si="24"/>
        <v>-0.1416786950950123</v>
      </c>
      <c r="S39" s="291">
        <f t="shared" si="25"/>
        <v>-1891342.8797796816</v>
      </c>
      <c r="T39" s="556">
        <f t="shared" si="26"/>
        <v>-0.16444194536879619</v>
      </c>
      <c r="U39" s="564">
        <f t="shared" si="27"/>
        <v>-2732969.4697796814</v>
      </c>
      <c r="V39" s="558">
        <f t="shared" si="28"/>
        <v>-0.23761678596133218</v>
      </c>
      <c r="W39" s="717"/>
      <c r="X39" s="165">
        <f>SUM(X18:X38)</f>
        <v>0</v>
      </c>
      <c r="Y39" s="163">
        <f t="shared" si="29"/>
        <v>9610241.3148000017</v>
      </c>
      <c r="Z39" s="291">
        <f t="shared" si="30"/>
        <v>-2732969.4697796814</v>
      </c>
      <c r="AA39" s="292">
        <f t="shared" si="31"/>
        <v>-0.23761678596133218</v>
      </c>
      <c r="AB39" s="4"/>
      <c r="AC39" s="735">
        <f t="shared" ref="AC39:AH39" si="32">SUM(AC18:AC38)</f>
        <v>8172</v>
      </c>
      <c r="AD39" s="736">
        <f t="shared" si="32"/>
        <v>3612.1799000000001</v>
      </c>
      <c r="AE39" s="736">
        <f t="shared" si="32"/>
        <v>9153</v>
      </c>
      <c r="AF39" s="736">
        <f t="shared" si="32"/>
        <v>1950</v>
      </c>
      <c r="AG39" s="736">
        <f t="shared" si="32"/>
        <v>0</v>
      </c>
      <c r="AH39" s="737">
        <f t="shared" si="32"/>
        <v>22887.179899999999</v>
      </c>
    </row>
    <row r="40" spans="1:34" ht="36" customHeight="1" thickBot="1" x14ac:dyDescent="0.35">
      <c r="A40" s="891" t="s">
        <v>215</v>
      </c>
      <c r="B40" s="892"/>
      <c r="C40" s="208">
        <f>SUM(C41:C53)</f>
        <v>246827.26539999997</v>
      </c>
      <c r="D40" s="164">
        <f>SUM(D41:D53)</f>
        <v>355400</v>
      </c>
      <c r="E40" s="164">
        <f>SUM(E41:E53)</f>
        <v>362985.37860000005</v>
      </c>
      <c r="F40" s="208">
        <f>SUM(F41:F53)</f>
        <v>0</v>
      </c>
      <c r="G40" s="291">
        <f t="shared" si="21"/>
        <v>-2055.0598999999929</v>
      </c>
      <c r="H40" s="292">
        <f t="shared" si="22"/>
        <v>-5.6296773816196799E-3</v>
      </c>
      <c r="I40" s="215">
        <f>SUM(I41:I53)</f>
        <v>365040.43850000005</v>
      </c>
      <c r="J40" s="554">
        <v>442400</v>
      </c>
      <c r="K40" s="554">
        <v>468200</v>
      </c>
      <c r="L40" s="554">
        <v>420630</v>
      </c>
      <c r="M40" s="227"/>
      <c r="N40" s="283"/>
      <c r="O40" s="215">
        <f>SUM(O41:O53)</f>
        <v>2054.96</v>
      </c>
      <c r="P40" s="371">
        <f t="shared" si="12"/>
        <v>362985.47850000003</v>
      </c>
      <c r="Q40" s="277">
        <f t="shared" si="23"/>
        <v>118213.17310000007</v>
      </c>
      <c r="R40" s="152">
        <f t="shared" si="24"/>
        <v>0.47893077334235246</v>
      </c>
      <c r="S40" s="277">
        <f t="shared" si="25"/>
        <v>9640.4385000000475</v>
      </c>
      <c r="T40" s="226">
        <f t="shared" si="26"/>
        <v>2.712560073157011E-2</v>
      </c>
      <c r="U40" s="566">
        <f t="shared" si="27"/>
        <v>7585.4785000000265</v>
      </c>
      <c r="V40" s="96">
        <f t="shared" si="28"/>
        <v>2.1343496060776568E-2</v>
      </c>
      <c r="W40" s="35"/>
      <c r="X40" s="165">
        <f>SUM(X41:X53)</f>
        <v>0</v>
      </c>
      <c r="Y40" s="163">
        <f t="shared" si="29"/>
        <v>365040.43850000005</v>
      </c>
      <c r="Z40" s="277">
        <f t="shared" si="30"/>
        <v>7585.4785000000475</v>
      </c>
      <c r="AA40" s="152">
        <f t="shared" si="31"/>
        <v>2.1343496060776568E-2</v>
      </c>
      <c r="AB40" s="4"/>
      <c r="AC40" s="28">
        <f t="shared" ref="AC40:AH40" si="33">SUM(AC41:AC53)</f>
        <v>0</v>
      </c>
      <c r="AD40" s="7">
        <f t="shared" si="33"/>
        <v>0</v>
      </c>
      <c r="AE40" s="7">
        <f t="shared" si="33"/>
        <v>8545.6</v>
      </c>
      <c r="AF40" s="7">
        <f t="shared" si="33"/>
        <v>0</v>
      </c>
      <c r="AG40" s="7">
        <f t="shared" si="33"/>
        <v>0</v>
      </c>
      <c r="AH40" s="30">
        <f t="shared" si="33"/>
        <v>8545.6</v>
      </c>
    </row>
    <row r="41" spans="1:34" ht="36" customHeight="1" outlineLevel="1" x14ac:dyDescent="0.3">
      <c r="A41" s="139" t="s">
        <v>69</v>
      </c>
      <c r="B41" s="166" t="s">
        <v>86</v>
      </c>
      <c r="C41" s="181">
        <v>1531.0895</v>
      </c>
      <c r="D41" s="181">
        <v>1600</v>
      </c>
      <c r="E41" s="196">
        <v>1530.37</v>
      </c>
      <c r="F41" s="160"/>
      <c r="G41" s="276">
        <f t="shared" si="21"/>
        <v>0</v>
      </c>
      <c r="H41" s="45">
        <f t="shared" si="22"/>
        <v>0</v>
      </c>
      <c r="I41" s="196">
        <v>1530.37</v>
      </c>
      <c r="J41" s="547">
        <v>1600</v>
      </c>
      <c r="K41" s="547">
        <v>1600</v>
      </c>
      <c r="L41" s="547">
        <v>1530</v>
      </c>
      <c r="M41" s="148"/>
      <c r="N41" s="156"/>
      <c r="O41" s="218"/>
      <c r="P41" s="374">
        <f t="shared" si="12"/>
        <v>1530.37</v>
      </c>
      <c r="Q41" s="230">
        <f t="shared" si="23"/>
        <v>-0.7195000000001528</v>
      </c>
      <c r="R41" s="10">
        <f t="shared" si="24"/>
        <v>-4.699268070221807E-4</v>
      </c>
      <c r="S41" s="230">
        <f t="shared" si="25"/>
        <v>-69.630000000000109</v>
      </c>
      <c r="T41" s="32">
        <f t="shared" si="26"/>
        <v>-4.351875000000005E-2</v>
      </c>
      <c r="U41" s="559">
        <f t="shared" si="27"/>
        <v>-69.630000000000109</v>
      </c>
      <c r="V41" s="9">
        <f t="shared" si="28"/>
        <v>-4.351875000000005E-2</v>
      </c>
      <c r="W41" s="166" t="s">
        <v>252</v>
      </c>
      <c r="X41" s="171"/>
      <c r="Y41" s="181">
        <f t="shared" si="29"/>
        <v>1530.37</v>
      </c>
      <c r="Z41" s="230">
        <f t="shared" si="30"/>
        <v>-69.630000000000109</v>
      </c>
      <c r="AA41" s="10">
        <f t="shared" si="31"/>
        <v>-4.351875000000005E-2</v>
      </c>
      <c r="AB41" s="16"/>
      <c r="AC41" s="128"/>
      <c r="AD41" s="131"/>
      <c r="AE41" s="131"/>
      <c r="AF41" s="131"/>
      <c r="AG41" s="52"/>
      <c r="AH41" s="129">
        <f t="shared" ref="AH41:AH53" si="34">SUM(AC41:AG41)</f>
        <v>0</v>
      </c>
    </row>
    <row r="42" spans="1:34" ht="36" customHeight="1" outlineLevel="1" x14ac:dyDescent="0.3">
      <c r="A42" s="140" t="s">
        <v>62</v>
      </c>
      <c r="B42" s="167" t="s">
        <v>87</v>
      </c>
      <c r="C42" s="181">
        <v>145761.96890000001</v>
      </c>
      <c r="D42" s="181">
        <v>155000</v>
      </c>
      <c r="E42" s="176">
        <v>113322.9997</v>
      </c>
      <c r="F42" s="161"/>
      <c r="G42" s="230">
        <f t="shared" si="21"/>
        <v>0</v>
      </c>
      <c r="H42" s="10">
        <f t="shared" si="22"/>
        <v>0</v>
      </c>
      <c r="I42" s="217">
        <v>113322.9997</v>
      </c>
      <c r="J42" s="547">
        <v>155000</v>
      </c>
      <c r="K42" s="547">
        <v>155000</v>
      </c>
      <c r="L42" s="547">
        <v>100000</v>
      </c>
      <c r="M42" s="149"/>
      <c r="N42" s="157"/>
      <c r="O42" s="217"/>
      <c r="P42" s="377">
        <f t="shared" si="12"/>
        <v>113322.9997</v>
      </c>
      <c r="Q42" s="230">
        <f t="shared" si="23"/>
        <v>-32438.969200000007</v>
      </c>
      <c r="R42" s="10">
        <f t="shared" si="24"/>
        <v>-0.22254755094763268</v>
      </c>
      <c r="S42" s="230">
        <f t="shared" si="25"/>
        <v>-41677.0003</v>
      </c>
      <c r="T42" s="32">
        <f t="shared" si="26"/>
        <v>-0.2688838729032258</v>
      </c>
      <c r="U42" s="560">
        <f t="shared" si="27"/>
        <v>-41677.0003</v>
      </c>
      <c r="V42" s="10">
        <f t="shared" si="28"/>
        <v>-0.2688838729032258</v>
      </c>
      <c r="W42" s="167" t="s">
        <v>253</v>
      </c>
      <c r="X42" s="172"/>
      <c r="Y42" s="181">
        <f t="shared" si="29"/>
        <v>113322.9997</v>
      </c>
      <c r="Z42" s="230">
        <f t="shared" si="30"/>
        <v>-41677.0003</v>
      </c>
      <c r="AA42" s="10">
        <f t="shared" si="31"/>
        <v>-0.2688838729032258</v>
      </c>
      <c r="AB42" s="16"/>
      <c r="AC42" s="19"/>
      <c r="AD42" s="17"/>
      <c r="AE42" s="17"/>
      <c r="AF42" s="17"/>
      <c r="AG42" s="41"/>
      <c r="AH42" s="18">
        <f t="shared" si="34"/>
        <v>0</v>
      </c>
    </row>
    <row r="43" spans="1:34" ht="36" customHeight="1" outlineLevel="1" x14ac:dyDescent="0.3">
      <c r="A43" s="140" t="s">
        <v>88</v>
      </c>
      <c r="B43" s="167" t="s">
        <v>89</v>
      </c>
      <c r="C43" s="181">
        <v>3920.2498999999998</v>
      </c>
      <c r="D43" s="181">
        <v>4200</v>
      </c>
      <c r="E43" s="176">
        <v>4745.7898999999998</v>
      </c>
      <c r="F43" s="161"/>
      <c r="G43" s="230">
        <f t="shared" si="21"/>
        <v>0</v>
      </c>
      <c r="H43" s="10">
        <f t="shared" si="22"/>
        <v>0</v>
      </c>
      <c r="I43" s="176">
        <v>4745.7898999999998</v>
      </c>
      <c r="J43" s="547">
        <v>5500</v>
      </c>
      <c r="K43" s="547">
        <v>5500</v>
      </c>
      <c r="L43" s="547">
        <v>5500</v>
      </c>
      <c r="M43" s="149"/>
      <c r="N43" s="157"/>
      <c r="O43" s="217"/>
      <c r="P43" s="377">
        <f t="shared" si="12"/>
        <v>4745.7898999999998</v>
      </c>
      <c r="Q43" s="230">
        <f t="shared" si="23"/>
        <v>825.54</v>
      </c>
      <c r="R43" s="10">
        <f t="shared" si="24"/>
        <v>0.21058351407648779</v>
      </c>
      <c r="S43" s="230">
        <f t="shared" si="25"/>
        <v>545.78989999999976</v>
      </c>
      <c r="T43" s="32">
        <f t="shared" si="26"/>
        <v>0.1299499761904761</v>
      </c>
      <c r="U43" s="560">
        <f t="shared" si="27"/>
        <v>545.78989999999976</v>
      </c>
      <c r="V43" s="10">
        <f t="shared" si="28"/>
        <v>0.1299499761904761</v>
      </c>
      <c r="W43" s="167" t="s">
        <v>254</v>
      </c>
      <c r="X43" s="172"/>
      <c r="Y43" s="181">
        <f t="shared" si="29"/>
        <v>4745.7898999999998</v>
      </c>
      <c r="Z43" s="230">
        <f t="shared" si="30"/>
        <v>545.78989999999976</v>
      </c>
      <c r="AA43" s="10">
        <f t="shared" si="31"/>
        <v>0.1299499761904761</v>
      </c>
      <c r="AB43" s="16"/>
      <c r="AC43" s="19"/>
      <c r="AD43" s="17"/>
      <c r="AE43" s="17"/>
      <c r="AF43" s="17"/>
      <c r="AG43" s="41"/>
      <c r="AH43" s="18">
        <f t="shared" si="34"/>
        <v>0</v>
      </c>
    </row>
    <row r="44" spans="1:34" ht="36" customHeight="1" outlineLevel="1" x14ac:dyDescent="0.3">
      <c r="A44" s="140" t="s">
        <v>46</v>
      </c>
      <c r="B44" s="167" t="s">
        <v>90</v>
      </c>
      <c r="C44" s="181">
        <v>0</v>
      </c>
      <c r="D44" s="181">
        <v>0</v>
      </c>
      <c r="E44" s="176">
        <v>0</v>
      </c>
      <c r="F44" s="161"/>
      <c r="G44" s="230">
        <f t="shared" si="21"/>
        <v>0</v>
      </c>
      <c r="H44" s="10" t="e">
        <f t="shared" si="22"/>
        <v>#DIV/0!</v>
      </c>
      <c r="I44" s="181">
        <v>0</v>
      </c>
      <c r="J44" s="555">
        <v>0</v>
      </c>
      <c r="K44" s="555">
        <v>0</v>
      </c>
      <c r="L44" s="555">
        <v>0</v>
      </c>
      <c r="M44" s="149"/>
      <c r="N44" s="157"/>
      <c r="O44" s="181"/>
      <c r="P44" s="201">
        <f t="shared" si="12"/>
        <v>0</v>
      </c>
      <c r="Q44" s="230">
        <f t="shared" si="23"/>
        <v>0</v>
      </c>
      <c r="R44" s="10" t="e">
        <f t="shared" si="24"/>
        <v>#DIV/0!</v>
      </c>
      <c r="S44" s="230">
        <f t="shared" si="25"/>
        <v>0</v>
      </c>
      <c r="T44" s="32" t="e">
        <f t="shared" si="26"/>
        <v>#DIV/0!</v>
      </c>
      <c r="U44" s="560">
        <f t="shared" si="27"/>
        <v>0</v>
      </c>
      <c r="V44" s="10" t="e">
        <f t="shared" si="28"/>
        <v>#DIV/0!</v>
      </c>
      <c r="W44" s="246"/>
      <c r="X44" s="181"/>
      <c r="Y44" s="181">
        <f t="shared" si="29"/>
        <v>0</v>
      </c>
      <c r="Z44" s="230">
        <f t="shared" si="30"/>
        <v>0</v>
      </c>
      <c r="AA44" s="10" t="e">
        <f t="shared" si="31"/>
        <v>#DIV/0!</v>
      </c>
      <c r="AB44" s="100"/>
      <c r="AC44" s="19"/>
      <c r="AD44" s="17"/>
      <c r="AE44" s="41"/>
      <c r="AF44" s="17"/>
      <c r="AG44" s="231"/>
      <c r="AH44" s="94">
        <f t="shared" si="34"/>
        <v>0</v>
      </c>
    </row>
    <row r="45" spans="1:34" ht="36" customHeight="1" outlineLevel="1" x14ac:dyDescent="0.3">
      <c r="A45" s="140" t="s">
        <v>46</v>
      </c>
      <c r="B45" s="167" t="s">
        <v>91</v>
      </c>
      <c r="C45" s="181">
        <v>0</v>
      </c>
      <c r="D45" s="181">
        <v>6500</v>
      </c>
      <c r="E45" s="176">
        <v>0</v>
      </c>
      <c r="F45" s="161"/>
      <c r="G45" s="230">
        <f t="shared" si="21"/>
        <v>0</v>
      </c>
      <c r="H45" s="10" t="e">
        <f t="shared" si="22"/>
        <v>#DIV/0!</v>
      </c>
      <c r="I45" s="217">
        <v>0</v>
      </c>
      <c r="J45" s="547">
        <v>6500</v>
      </c>
      <c r="K45" s="547">
        <v>6500</v>
      </c>
      <c r="L45" s="547">
        <v>5000</v>
      </c>
      <c r="M45" s="149"/>
      <c r="N45" s="157"/>
      <c r="O45" s="217"/>
      <c r="P45" s="377">
        <f t="shared" si="12"/>
        <v>0</v>
      </c>
      <c r="Q45" s="230">
        <f t="shared" si="23"/>
        <v>0</v>
      </c>
      <c r="R45" s="10" t="e">
        <f t="shared" si="24"/>
        <v>#DIV/0!</v>
      </c>
      <c r="S45" s="230">
        <f t="shared" si="25"/>
        <v>-6500</v>
      </c>
      <c r="T45" s="32">
        <f t="shared" si="26"/>
        <v>-1</v>
      </c>
      <c r="U45" s="560">
        <f t="shared" si="27"/>
        <v>-6500</v>
      </c>
      <c r="V45" s="10">
        <f t="shared" si="28"/>
        <v>-1</v>
      </c>
      <c r="W45" s="167"/>
      <c r="X45" s="172"/>
      <c r="Y45" s="181">
        <f t="shared" si="29"/>
        <v>0</v>
      </c>
      <c r="Z45" s="230">
        <f t="shared" si="30"/>
        <v>-6500</v>
      </c>
      <c r="AA45" s="10">
        <f t="shared" si="31"/>
        <v>-1</v>
      </c>
      <c r="AB45" s="16"/>
      <c r="AC45" s="19"/>
      <c r="AD45" s="17"/>
      <c r="AE45" s="3">
        <v>6462.18</v>
      </c>
      <c r="AF45" s="27"/>
      <c r="AG45" s="43"/>
      <c r="AH45" s="18">
        <f t="shared" si="34"/>
        <v>6462.18</v>
      </c>
    </row>
    <row r="46" spans="1:34" ht="36" customHeight="1" outlineLevel="1" x14ac:dyDescent="0.3">
      <c r="A46" s="140" t="s">
        <v>46</v>
      </c>
      <c r="B46" s="167" t="s">
        <v>92</v>
      </c>
      <c r="C46" s="181">
        <v>0</v>
      </c>
      <c r="D46" s="181">
        <v>600</v>
      </c>
      <c r="E46" s="176">
        <v>2083.27</v>
      </c>
      <c r="F46" s="161"/>
      <c r="G46" s="230">
        <f t="shared" si="21"/>
        <v>-0.15000000000009095</v>
      </c>
      <c r="H46" s="10">
        <f t="shared" si="22"/>
        <v>-7.19970049246621E-5</v>
      </c>
      <c r="I46" s="217">
        <v>2083.42</v>
      </c>
      <c r="J46" s="547">
        <v>600</v>
      </c>
      <c r="K46" s="547">
        <v>600</v>
      </c>
      <c r="L46" s="547">
        <v>600</v>
      </c>
      <c r="M46" s="149"/>
      <c r="N46" s="157"/>
      <c r="O46" s="217"/>
      <c r="P46" s="377">
        <f t="shared" si="12"/>
        <v>2083.42</v>
      </c>
      <c r="Q46" s="230">
        <f t="shared" si="23"/>
        <v>2083.42</v>
      </c>
      <c r="R46" s="10" t="e">
        <f t="shared" si="24"/>
        <v>#DIV/0!</v>
      </c>
      <c r="S46" s="230">
        <f t="shared" si="25"/>
        <v>1483.42</v>
      </c>
      <c r="T46" s="32">
        <f t="shared" si="26"/>
        <v>2.4723666666666668</v>
      </c>
      <c r="U46" s="560">
        <f t="shared" si="27"/>
        <v>1483.42</v>
      </c>
      <c r="V46" s="10">
        <f t="shared" si="28"/>
        <v>2.4723666666666668</v>
      </c>
      <c r="W46" s="167"/>
      <c r="X46" s="172"/>
      <c r="Y46" s="181">
        <f t="shared" si="29"/>
        <v>2083.42</v>
      </c>
      <c r="Z46" s="230">
        <f t="shared" si="30"/>
        <v>1483.42</v>
      </c>
      <c r="AA46" s="10">
        <f t="shared" si="31"/>
        <v>2.4723666666666668</v>
      </c>
      <c r="AB46" s="16"/>
      <c r="AC46" s="19"/>
      <c r="AD46" s="17"/>
      <c r="AE46" s="17">
        <v>2083.42</v>
      </c>
      <c r="AF46" s="17"/>
      <c r="AG46" s="41"/>
      <c r="AH46" s="18">
        <f t="shared" si="34"/>
        <v>2083.42</v>
      </c>
    </row>
    <row r="47" spans="1:34" ht="36" customHeight="1" outlineLevel="1" x14ac:dyDescent="0.3">
      <c r="A47" s="140" t="s">
        <v>93</v>
      </c>
      <c r="B47" s="167" t="s">
        <v>94</v>
      </c>
      <c r="C47" s="181">
        <v>9674.9092000000001</v>
      </c>
      <c r="D47" s="181">
        <v>12500</v>
      </c>
      <c r="E47" s="176">
        <v>7555.5798000000004</v>
      </c>
      <c r="F47" s="161"/>
      <c r="G47" s="230">
        <f t="shared" si="21"/>
        <v>0</v>
      </c>
      <c r="H47" s="10">
        <f t="shared" si="22"/>
        <v>0</v>
      </c>
      <c r="I47" s="176">
        <v>7555.5798000000004</v>
      </c>
      <c r="J47" s="547">
        <v>15000</v>
      </c>
      <c r="K47" s="547">
        <v>15000</v>
      </c>
      <c r="L47" s="547">
        <v>15000</v>
      </c>
      <c r="M47" s="149"/>
      <c r="N47" s="157"/>
      <c r="O47" s="217"/>
      <c r="P47" s="377">
        <f t="shared" si="12"/>
        <v>7555.5798000000004</v>
      </c>
      <c r="Q47" s="230">
        <f t="shared" si="23"/>
        <v>-2119.3293999999996</v>
      </c>
      <c r="R47" s="10">
        <f t="shared" si="24"/>
        <v>-0.21905419019333017</v>
      </c>
      <c r="S47" s="230">
        <f t="shared" si="25"/>
        <v>-4944.4201999999996</v>
      </c>
      <c r="T47" s="32">
        <f t="shared" si="26"/>
        <v>-0.39555361599999994</v>
      </c>
      <c r="U47" s="560">
        <f t="shared" si="27"/>
        <v>-4944.4201999999996</v>
      </c>
      <c r="V47" s="10">
        <f t="shared" si="28"/>
        <v>-0.39555361599999994</v>
      </c>
      <c r="W47" s="167" t="s">
        <v>255</v>
      </c>
      <c r="X47" s="172"/>
      <c r="Y47" s="181">
        <f t="shared" si="29"/>
        <v>7555.5798000000004</v>
      </c>
      <c r="Z47" s="230">
        <f t="shared" si="30"/>
        <v>-4944.4201999999996</v>
      </c>
      <c r="AA47" s="10">
        <f t="shared" si="31"/>
        <v>-0.39555361599999994</v>
      </c>
      <c r="AB47" s="16"/>
      <c r="AC47" s="19"/>
      <c r="AD47" s="17"/>
      <c r="AE47" s="17"/>
      <c r="AF47" s="17"/>
      <c r="AG47" s="41"/>
      <c r="AH47" s="18">
        <f t="shared" si="34"/>
        <v>0</v>
      </c>
    </row>
    <row r="48" spans="1:34" ht="36" customHeight="1" outlineLevel="1" x14ac:dyDescent="0.3">
      <c r="A48" s="140" t="s">
        <v>95</v>
      </c>
      <c r="B48" s="167" t="s">
        <v>96</v>
      </c>
      <c r="C48" s="181">
        <v>0</v>
      </c>
      <c r="D48" s="181">
        <v>0</v>
      </c>
      <c r="E48" s="176">
        <v>0</v>
      </c>
      <c r="F48" s="161"/>
      <c r="G48" s="230">
        <f t="shared" si="21"/>
        <v>0</v>
      </c>
      <c r="H48" s="10" t="e">
        <f t="shared" si="22"/>
        <v>#DIV/0!</v>
      </c>
      <c r="I48" s="217">
        <v>0</v>
      </c>
      <c r="J48" s="547">
        <v>0</v>
      </c>
      <c r="K48" s="547">
        <v>0</v>
      </c>
      <c r="L48" s="547">
        <v>0</v>
      </c>
      <c r="M48" s="149"/>
      <c r="N48" s="157"/>
      <c r="O48" s="217"/>
      <c r="P48" s="377">
        <f t="shared" si="12"/>
        <v>0</v>
      </c>
      <c r="Q48" s="230">
        <f t="shared" si="23"/>
        <v>0</v>
      </c>
      <c r="R48" s="10" t="e">
        <f t="shared" si="24"/>
        <v>#DIV/0!</v>
      </c>
      <c r="S48" s="230">
        <f t="shared" si="25"/>
        <v>0</v>
      </c>
      <c r="T48" s="32" t="e">
        <f t="shared" si="26"/>
        <v>#DIV/0!</v>
      </c>
      <c r="U48" s="560">
        <f t="shared" si="27"/>
        <v>0</v>
      </c>
      <c r="V48" s="10" t="e">
        <f t="shared" si="28"/>
        <v>#DIV/0!</v>
      </c>
      <c r="W48" s="167"/>
      <c r="X48" s="172"/>
      <c r="Y48" s="181">
        <f t="shared" si="29"/>
        <v>0</v>
      </c>
      <c r="Z48" s="230">
        <f t="shared" si="30"/>
        <v>0</v>
      </c>
      <c r="AA48" s="10" t="e">
        <f t="shared" si="31"/>
        <v>#DIV/0!</v>
      </c>
      <c r="AB48" s="16"/>
      <c r="AC48" s="19"/>
      <c r="AD48" s="17"/>
      <c r="AE48" s="17"/>
      <c r="AF48" s="17"/>
      <c r="AG48" s="41"/>
      <c r="AH48" s="18">
        <f t="shared" si="34"/>
        <v>0</v>
      </c>
    </row>
    <row r="49" spans="1:34" ht="36" customHeight="1" outlineLevel="1" x14ac:dyDescent="0.3">
      <c r="A49" s="140" t="s">
        <v>52</v>
      </c>
      <c r="B49" s="167" t="s">
        <v>218</v>
      </c>
      <c r="C49" s="181">
        <v>13617.89</v>
      </c>
      <c r="D49" s="181">
        <v>18000</v>
      </c>
      <c r="E49" s="176">
        <v>10904.8004</v>
      </c>
      <c r="F49" s="161"/>
      <c r="G49" s="230">
        <f t="shared" si="21"/>
        <v>-77.440000000000509</v>
      </c>
      <c r="H49" s="10">
        <f t="shared" si="22"/>
        <v>-7.0513845244182249E-3</v>
      </c>
      <c r="I49" s="217">
        <v>10982.240400000001</v>
      </c>
      <c r="J49" s="547">
        <v>18000</v>
      </c>
      <c r="K49" s="547">
        <v>18000</v>
      </c>
      <c r="L49" s="547">
        <v>18000</v>
      </c>
      <c r="M49" s="149"/>
      <c r="N49" s="157"/>
      <c r="O49" s="217">
        <v>77</v>
      </c>
      <c r="P49" s="377">
        <f t="shared" si="12"/>
        <v>10905.240400000001</v>
      </c>
      <c r="Q49" s="230">
        <f t="shared" si="23"/>
        <v>-2635.6495999999988</v>
      </c>
      <c r="R49" s="10">
        <f t="shared" si="24"/>
        <v>-0.19354317005057309</v>
      </c>
      <c r="S49" s="230">
        <f t="shared" si="25"/>
        <v>-7017.7595999999994</v>
      </c>
      <c r="T49" s="32">
        <f t="shared" si="26"/>
        <v>-0.38987553333333325</v>
      </c>
      <c r="U49" s="560">
        <f t="shared" si="27"/>
        <v>-7094.7595999999994</v>
      </c>
      <c r="V49" s="10">
        <f t="shared" si="28"/>
        <v>-0.39415331111111107</v>
      </c>
      <c r="W49" s="167" t="s">
        <v>256</v>
      </c>
      <c r="X49" s="172"/>
      <c r="Y49" s="181">
        <f t="shared" si="29"/>
        <v>10982.240400000001</v>
      </c>
      <c r="Z49" s="230">
        <f t="shared" si="30"/>
        <v>-7094.7595999999994</v>
      </c>
      <c r="AA49" s="10">
        <f t="shared" si="31"/>
        <v>-0.39415331111111107</v>
      </c>
      <c r="AB49" s="16"/>
      <c r="AC49" s="19"/>
      <c r="AD49" s="17"/>
      <c r="AE49" s="17"/>
      <c r="AF49" s="17"/>
      <c r="AG49" s="41"/>
      <c r="AH49" s="18">
        <f t="shared" si="34"/>
        <v>0</v>
      </c>
    </row>
    <row r="50" spans="1:34" ht="36" customHeight="1" outlineLevel="1" x14ac:dyDescent="0.3">
      <c r="A50" s="140" t="s">
        <v>52</v>
      </c>
      <c r="B50" s="167" t="s">
        <v>98</v>
      </c>
      <c r="C50" s="181">
        <v>0</v>
      </c>
      <c r="D50" s="181">
        <v>65000</v>
      </c>
      <c r="E50" s="181">
        <v>113039.0399</v>
      </c>
      <c r="F50" s="201"/>
      <c r="G50" s="230">
        <f t="shared" si="21"/>
        <v>0</v>
      </c>
      <c r="H50" s="10">
        <f t="shared" si="22"/>
        <v>0</v>
      </c>
      <c r="I50" s="181">
        <v>113039.0399</v>
      </c>
      <c r="J50" s="547">
        <v>146200</v>
      </c>
      <c r="K50" s="547">
        <v>172000</v>
      </c>
      <c r="L50" s="547">
        <v>172000</v>
      </c>
      <c r="M50" s="151"/>
      <c r="N50" s="158"/>
      <c r="O50" s="217"/>
      <c r="P50" s="377">
        <f t="shared" si="12"/>
        <v>113039.0399</v>
      </c>
      <c r="Q50" s="230">
        <f t="shared" si="23"/>
        <v>113039.0399</v>
      </c>
      <c r="R50" s="10" t="e">
        <f t="shared" si="24"/>
        <v>#DIV/0!</v>
      </c>
      <c r="S50" s="230">
        <f t="shared" si="25"/>
        <v>48039.039900000003</v>
      </c>
      <c r="T50" s="32">
        <f t="shared" si="26"/>
        <v>0.73906215230769234</v>
      </c>
      <c r="U50" s="560">
        <f t="shared" si="27"/>
        <v>48039.039900000003</v>
      </c>
      <c r="V50" s="10">
        <f t="shared" si="28"/>
        <v>0.73906215230769234</v>
      </c>
      <c r="W50" s="167" t="s">
        <v>257</v>
      </c>
      <c r="X50" s="172"/>
      <c r="Y50" s="181">
        <f t="shared" si="29"/>
        <v>113039.0399</v>
      </c>
      <c r="Z50" s="230">
        <f t="shared" si="30"/>
        <v>48039.039900000003</v>
      </c>
      <c r="AA50" s="10">
        <f t="shared" si="31"/>
        <v>0.73906215230769234</v>
      </c>
      <c r="AB50" s="16"/>
      <c r="AC50" s="19"/>
      <c r="AD50" s="17"/>
      <c r="AE50" s="17"/>
      <c r="AF50" s="17"/>
      <c r="AG50" s="41"/>
      <c r="AH50" s="18">
        <f t="shared" si="34"/>
        <v>0</v>
      </c>
    </row>
    <row r="51" spans="1:34" ht="36" customHeight="1" outlineLevel="1" x14ac:dyDescent="0.3">
      <c r="A51" s="140" t="s">
        <v>221</v>
      </c>
      <c r="B51" s="167" t="s">
        <v>258</v>
      </c>
      <c r="C51" s="181">
        <v>42111.137900000002</v>
      </c>
      <c r="D51" s="181">
        <v>52000</v>
      </c>
      <c r="E51" s="780">
        <v>93570.998999999996</v>
      </c>
      <c r="F51" s="161"/>
      <c r="G51" s="230">
        <f t="shared" si="21"/>
        <v>-1817.9600000000064</v>
      </c>
      <c r="H51" s="10">
        <f t="shared" si="22"/>
        <v>-1.9058390185388241E-2</v>
      </c>
      <c r="I51" s="217">
        <v>95388.959000000003</v>
      </c>
      <c r="J51" s="547">
        <v>52000</v>
      </c>
      <c r="K51" s="547">
        <v>52000</v>
      </c>
      <c r="L51" s="547">
        <v>65000</v>
      </c>
      <c r="M51" s="149"/>
      <c r="N51" s="157"/>
      <c r="O51" s="217">
        <v>1817.96</v>
      </c>
      <c r="P51" s="377">
        <f t="shared" si="12"/>
        <v>93570.998999999996</v>
      </c>
      <c r="Q51" s="230">
        <f t="shared" si="23"/>
        <v>53277.821100000001</v>
      </c>
      <c r="R51" s="10">
        <f t="shared" si="24"/>
        <v>1.2651717278815209</v>
      </c>
      <c r="S51" s="230">
        <f t="shared" si="25"/>
        <v>43388.959000000003</v>
      </c>
      <c r="T51" s="32">
        <f t="shared" si="26"/>
        <v>0.83440305769230783</v>
      </c>
      <c r="U51" s="560">
        <f t="shared" si="27"/>
        <v>41570.998999999996</v>
      </c>
      <c r="V51" s="10">
        <f t="shared" si="28"/>
        <v>0.79944228846153842</v>
      </c>
      <c r="W51" s="167" t="s">
        <v>259</v>
      </c>
      <c r="X51" s="172"/>
      <c r="Y51" s="181">
        <f t="shared" si="29"/>
        <v>95388.959000000003</v>
      </c>
      <c r="Z51" s="230">
        <f t="shared" si="30"/>
        <v>41570.999000000003</v>
      </c>
      <c r="AA51" s="10">
        <f t="shared" si="31"/>
        <v>0.79944228846153842</v>
      </c>
      <c r="AB51" s="16"/>
      <c r="AC51" s="19"/>
      <c r="AD51" s="17"/>
      <c r="AE51" s="17"/>
      <c r="AF51" s="17"/>
      <c r="AG51" s="41"/>
      <c r="AH51" s="18">
        <f t="shared" si="34"/>
        <v>0</v>
      </c>
    </row>
    <row r="52" spans="1:34" ht="36" customHeight="1" outlineLevel="1" x14ac:dyDescent="0.3">
      <c r="A52" s="140" t="s">
        <v>100</v>
      </c>
      <c r="B52" s="167" t="s">
        <v>102</v>
      </c>
      <c r="C52" s="181">
        <v>30210.02</v>
      </c>
      <c r="D52" s="181">
        <v>32000</v>
      </c>
      <c r="E52" s="176">
        <v>11683.0398</v>
      </c>
      <c r="F52" s="161"/>
      <c r="G52" s="230">
        <f t="shared" si="21"/>
        <v>0</v>
      </c>
      <c r="H52" s="10">
        <f t="shared" si="22"/>
        <v>0</v>
      </c>
      <c r="I52" s="176">
        <v>11683.0398</v>
      </c>
      <c r="J52" s="547">
        <v>32000</v>
      </c>
      <c r="K52" s="547">
        <v>32000</v>
      </c>
      <c r="L52" s="547">
        <v>32000</v>
      </c>
      <c r="M52" s="149"/>
      <c r="N52" s="157"/>
      <c r="O52" s="217"/>
      <c r="P52" s="377">
        <f t="shared" si="12"/>
        <v>11683.0398</v>
      </c>
      <c r="Q52" s="230">
        <f t="shared" si="23"/>
        <v>-18526.980199999998</v>
      </c>
      <c r="R52" s="10">
        <f t="shared" si="24"/>
        <v>-0.61327268899524068</v>
      </c>
      <c r="S52" s="230">
        <f t="shared" si="25"/>
        <v>-20316.960200000001</v>
      </c>
      <c r="T52" s="32">
        <f t="shared" si="26"/>
        <v>-0.6349050062499999</v>
      </c>
      <c r="U52" s="560">
        <f t="shared" si="27"/>
        <v>-20316.960200000001</v>
      </c>
      <c r="V52" s="10">
        <f t="shared" si="28"/>
        <v>-0.6349050062499999</v>
      </c>
      <c r="W52" s="167" t="s">
        <v>260</v>
      </c>
      <c r="X52" s="172"/>
      <c r="Y52" s="181">
        <f t="shared" si="29"/>
        <v>11683.0398</v>
      </c>
      <c r="Z52" s="230">
        <f t="shared" si="30"/>
        <v>-20316.960200000001</v>
      </c>
      <c r="AA52" s="10">
        <f t="shared" si="31"/>
        <v>-0.6349050062499999</v>
      </c>
      <c r="AB52" s="16"/>
      <c r="AC52" s="19"/>
      <c r="AD52" s="17"/>
      <c r="AE52" s="17"/>
      <c r="AF52" s="17"/>
      <c r="AG52" s="41"/>
      <c r="AH52" s="18">
        <f t="shared" si="34"/>
        <v>0</v>
      </c>
    </row>
    <row r="53" spans="1:34" ht="36" customHeight="1" outlineLevel="1" thickBot="1" x14ac:dyDescent="0.35">
      <c r="A53" s="147" t="s">
        <v>100</v>
      </c>
      <c r="B53" s="169" t="s">
        <v>103</v>
      </c>
      <c r="C53" s="209">
        <v>0</v>
      </c>
      <c r="D53" s="209">
        <v>8000</v>
      </c>
      <c r="E53" s="178">
        <v>4549.4901</v>
      </c>
      <c r="F53" s="184"/>
      <c r="G53" s="230">
        <f t="shared" si="21"/>
        <v>-159.50990000000002</v>
      </c>
      <c r="H53" s="10">
        <f t="shared" si="22"/>
        <v>-3.3873412614143117E-2</v>
      </c>
      <c r="I53" s="217">
        <v>4709</v>
      </c>
      <c r="J53" s="547">
        <v>10000</v>
      </c>
      <c r="K53" s="547">
        <v>10000</v>
      </c>
      <c r="L53" s="547">
        <v>6000</v>
      </c>
      <c r="M53" s="150"/>
      <c r="N53" s="159"/>
      <c r="O53" s="236">
        <v>160</v>
      </c>
      <c r="P53" s="379">
        <f t="shared" si="12"/>
        <v>4549</v>
      </c>
      <c r="Q53" s="295">
        <f t="shared" si="23"/>
        <v>4709</v>
      </c>
      <c r="R53" s="47" t="e">
        <f t="shared" si="24"/>
        <v>#DIV/0!</v>
      </c>
      <c r="S53" s="295">
        <f t="shared" si="25"/>
        <v>-3291</v>
      </c>
      <c r="T53" s="49">
        <f t="shared" si="26"/>
        <v>-0.41137500000000005</v>
      </c>
      <c r="U53" s="563">
        <f t="shared" si="27"/>
        <v>-3451</v>
      </c>
      <c r="V53" s="47">
        <f t="shared" si="28"/>
        <v>-0.43137499999999995</v>
      </c>
      <c r="W53" s="169" t="s">
        <v>261</v>
      </c>
      <c r="X53" s="174"/>
      <c r="Y53" s="181">
        <f t="shared" si="29"/>
        <v>4709</v>
      </c>
      <c r="Z53" s="295">
        <f t="shared" si="30"/>
        <v>-3451</v>
      </c>
      <c r="AA53" s="47">
        <f t="shared" si="31"/>
        <v>-0.43137499999999995</v>
      </c>
      <c r="AB53" s="16"/>
      <c r="AC53" s="121"/>
      <c r="AD53" s="117"/>
      <c r="AE53" s="117"/>
      <c r="AF53" s="117"/>
      <c r="AG53" s="118"/>
      <c r="AH53" s="119">
        <f t="shared" si="34"/>
        <v>0</v>
      </c>
    </row>
    <row r="54" spans="1:34" ht="36" customHeight="1" thickBot="1" x14ac:dyDescent="0.35">
      <c r="A54" s="891" t="s">
        <v>225</v>
      </c>
      <c r="B54" s="892"/>
      <c r="C54" s="164">
        <f>C39+C40</f>
        <v>11443381.8189</v>
      </c>
      <c r="D54" s="164">
        <f>D39+D40</f>
        <v>11856984.194579683</v>
      </c>
      <c r="E54" s="164">
        <f>E39+E40</f>
        <v>9131599.9305000007</v>
      </c>
      <c r="F54" s="208">
        <f>F39+F40</f>
        <v>0</v>
      </c>
      <c r="G54" s="291">
        <f t="shared" si="21"/>
        <v>-843681.82280000113</v>
      </c>
      <c r="H54" s="292">
        <f t="shared" si="22"/>
        <v>-8.457724239427078E-2</v>
      </c>
      <c r="I54" s="215">
        <f>I39+I40</f>
        <v>9975281.7533000018</v>
      </c>
      <c r="J54" s="554">
        <v>11160424.644437257</v>
      </c>
      <c r="K54" s="554">
        <v>9767589.5724084452</v>
      </c>
      <c r="L54" s="554">
        <v>9420874.6137999985</v>
      </c>
      <c r="M54" s="228"/>
      <c r="N54" s="288"/>
      <c r="O54" s="215">
        <f>O40+O39</f>
        <v>843681.54999999993</v>
      </c>
      <c r="P54" s="378">
        <f t="shared" si="12"/>
        <v>9131600.2033000011</v>
      </c>
      <c r="Q54" s="291">
        <f t="shared" si="23"/>
        <v>-1468100.0655999985</v>
      </c>
      <c r="R54" s="292">
        <f t="shared" si="24"/>
        <v>-0.1282925003144848</v>
      </c>
      <c r="S54" s="291">
        <f t="shared" si="25"/>
        <v>-1881702.4412796814</v>
      </c>
      <c r="T54" s="556">
        <f t="shared" si="26"/>
        <v>-0.15869991984470089</v>
      </c>
      <c r="U54" s="564">
        <f t="shared" si="27"/>
        <v>-2725383.9912796821</v>
      </c>
      <c r="V54" s="558">
        <f t="shared" si="28"/>
        <v>-0.22985473764277831</v>
      </c>
      <c r="W54" s="39"/>
      <c r="X54" s="165">
        <f>X39+X40</f>
        <v>0</v>
      </c>
      <c r="Y54" s="163">
        <f t="shared" si="29"/>
        <v>9975281.7533000018</v>
      </c>
      <c r="Z54" s="291">
        <f t="shared" si="30"/>
        <v>-2725383.9912796812</v>
      </c>
      <c r="AA54" s="292">
        <f t="shared" si="31"/>
        <v>-0.22985473764277831</v>
      </c>
      <c r="AB54" s="4"/>
      <c r="AC54" s="28">
        <f t="shared" ref="AC54:AH54" si="35">AC39+AC40</f>
        <v>8172</v>
      </c>
      <c r="AD54" s="7">
        <f t="shared" si="35"/>
        <v>3612.1799000000001</v>
      </c>
      <c r="AE54" s="7">
        <f t="shared" si="35"/>
        <v>17698.599999999999</v>
      </c>
      <c r="AF54" s="7">
        <f t="shared" si="35"/>
        <v>1950</v>
      </c>
      <c r="AG54" s="7">
        <f t="shared" si="35"/>
        <v>0</v>
      </c>
      <c r="AH54" s="29">
        <f t="shared" si="35"/>
        <v>31432.779900000001</v>
      </c>
    </row>
    <row r="55" spans="1:34" ht="36" customHeight="1" thickBot="1" x14ac:dyDescent="0.35">
      <c r="A55" s="893" t="s">
        <v>226</v>
      </c>
      <c r="B55" s="894"/>
      <c r="C55" s="298">
        <f>SUM(C17)+C54</f>
        <v>17369426.992800001</v>
      </c>
      <c r="D55" s="298">
        <f>SUM(D17)+D54</f>
        <v>17425144.571392681</v>
      </c>
      <c r="E55" s="298">
        <f>SUM(E17)+E54</f>
        <v>13861587.9706</v>
      </c>
      <c r="F55" s="315">
        <f>SUM(F17)+F54</f>
        <v>0</v>
      </c>
      <c r="G55" s="299">
        <f t="shared" si="21"/>
        <v>-843681.82280000113</v>
      </c>
      <c r="H55" s="300">
        <f t="shared" si="22"/>
        <v>-5.7372753757884865E-2</v>
      </c>
      <c r="I55" s="301">
        <f>SUM(I17)+I54</f>
        <v>14705269.793400001</v>
      </c>
      <c r="J55" s="554">
        <v>16382470.10553569</v>
      </c>
      <c r="K55" s="554">
        <v>15283400.624408446</v>
      </c>
      <c r="L55" s="554">
        <v>14289242.515799999</v>
      </c>
      <c r="M55" s="306"/>
      <c r="N55" s="307"/>
      <c r="O55" s="301">
        <f>SUM(O17)+O54</f>
        <v>843681.54999999993</v>
      </c>
      <c r="P55" s="380">
        <f t="shared" si="12"/>
        <v>13861588.2434</v>
      </c>
      <c r="Q55" s="302">
        <f t="shared" si="23"/>
        <v>-2664157.1994000003</v>
      </c>
      <c r="R55" s="303">
        <f t="shared" si="24"/>
        <v>-0.15338198551422277</v>
      </c>
      <c r="S55" s="302">
        <f t="shared" si="25"/>
        <v>-2719874.7779926807</v>
      </c>
      <c r="T55" s="304">
        <f t="shared" si="26"/>
        <v>-0.15608907959696194</v>
      </c>
      <c r="U55" s="565">
        <f t="shared" si="27"/>
        <v>-3563556.3279926814</v>
      </c>
      <c r="V55" s="96">
        <f t="shared" si="28"/>
        <v>-0.20450655737129808</v>
      </c>
      <c r="W55" s="308"/>
      <c r="X55" s="309">
        <f>SUM(X17)+X54</f>
        <v>0</v>
      </c>
      <c r="Y55" s="310">
        <f t="shared" si="29"/>
        <v>14705269.793400001</v>
      </c>
      <c r="Z55" s="302">
        <f t="shared" si="30"/>
        <v>-3563556.3279926805</v>
      </c>
      <c r="AA55" s="303">
        <f t="shared" si="31"/>
        <v>-0.20450655737129808</v>
      </c>
      <c r="AB55" s="4"/>
      <c r="AC55" s="28">
        <f t="shared" ref="AC55:AH55" si="36">SUM(AC17)+AC54</f>
        <v>197401.1324</v>
      </c>
      <c r="AD55" s="7">
        <f t="shared" si="36"/>
        <v>692302.79999999993</v>
      </c>
      <c r="AE55" s="7">
        <f t="shared" si="36"/>
        <v>597108.3284</v>
      </c>
      <c r="AF55" s="7">
        <f t="shared" si="36"/>
        <v>669149.87229999993</v>
      </c>
      <c r="AG55" s="7">
        <f t="shared" si="36"/>
        <v>552828.62670000002</v>
      </c>
      <c r="AH55" s="29">
        <f t="shared" si="36"/>
        <v>2708790.7597999997</v>
      </c>
    </row>
    <row r="61" spans="1:34" x14ac:dyDescent="0.3">
      <c r="I61" s="750"/>
    </row>
  </sheetData>
  <mergeCells count="7">
    <mergeCell ref="A55:B55"/>
    <mergeCell ref="AC2:AH2"/>
    <mergeCell ref="AC3:AH3"/>
    <mergeCell ref="A17:B17"/>
    <mergeCell ref="A39:B39"/>
    <mergeCell ref="A40:B40"/>
    <mergeCell ref="A54:B54"/>
  </mergeCells>
  <phoneticPr fontId="3" type="noConversion"/>
  <conditionalFormatting sqref="G5:H16 M5:N16">
    <cfRule type="cellIs" dxfId="1002" priority="79" operator="greaterThan">
      <formula>0</formula>
    </cfRule>
    <cfRule type="cellIs" dxfId="1001" priority="78" operator="greaterThan">
      <formula>0</formula>
    </cfRule>
    <cfRule type="cellIs" dxfId="1000" priority="77" operator="lessThan">
      <formula>0</formula>
    </cfRule>
  </conditionalFormatting>
  <conditionalFormatting sqref="G17:H17 M17:N17">
    <cfRule type="cellIs" dxfId="999" priority="85" operator="greaterThan">
      <formula>0</formula>
    </cfRule>
    <cfRule type="cellIs" dxfId="998" priority="84" operator="greaterThan">
      <formula>600000</formula>
    </cfRule>
    <cfRule type="cellIs" dxfId="997" priority="82" operator="greaterThan">
      <formula>0</formula>
    </cfRule>
    <cfRule type="cellIs" dxfId="996" priority="80" operator="lessThan">
      <formula>0</formula>
    </cfRule>
    <cfRule type="cellIs" dxfId="995" priority="83" operator="greaterThan">
      <formula>600000</formula>
    </cfRule>
  </conditionalFormatting>
  <conditionalFormatting sqref="G18:H38 Z18:AA38">
    <cfRule type="cellIs" dxfId="994" priority="81" operator="lessThan">
      <formula>0</formula>
    </cfRule>
    <cfRule type="cellIs" dxfId="993" priority="86" operator="greaterThan">
      <formula>0</formula>
    </cfRule>
    <cfRule type="cellIs" dxfId="992" priority="87" operator="greaterThan">
      <formula>0</formula>
    </cfRule>
  </conditionalFormatting>
  <conditionalFormatting sqref="G39:H40">
    <cfRule type="cellIs" dxfId="991" priority="74" operator="greaterThan">
      <formula>600000</formula>
    </cfRule>
    <cfRule type="cellIs" dxfId="990" priority="76" operator="greaterThan">
      <formula>0</formula>
    </cfRule>
    <cfRule type="cellIs" dxfId="989" priority="75" operator="greaterThan">
      <formula>600000</formula>
    </cfRule>
    <cfRule type="cellIs" dxfId="988" priority="73" operator="greaterThan">
      <formula>0</formula>
    </cfRule>
    <cfRule type="cellIs" dxfId="987" priority="72" operator="lessThan">
      <formula>0</formula>
    </cfRule>
  </conditionalFormatting>
  <conditionalFormatting sqref="G41:H53">
    <cfRule type="cellIs" dxfId="986" priority="71" operator="greaterThan">
      <formula>0</formula>
    </cfRule>
    <cfRule type="cellIs" dxfId="985" priority="70" operator="greaterThan">
      <formula>0</formula>
    </cfRule>
    <cfRule type="cellIs" dxfId="984" priority="69" operator="lessThan">
      <formula>0</formula>
    </cfRule>
  </conditionalFormatting>
  <conditionalFormatting sqref="G54:H55">
    <cfRule type="cellIs" dxfId="983" priority="68" operator="greaterThan">
      <formula>0</formula>
    </cfRule>
    <cfRule type="cellIs" dxfId="982" priority="67" operator="greaterThan">
      <formula>600000</formula>
    </cfRule>
    <cfRule type="cellIs" dxfId="981" priority="66" operator="greaterThan">
      <formula>600000</formula>
    </cfRule>
    <cfRule type="cellIs" dxfId="980" priority="64" operator="lessThan">
      <formula>0</formula>
    </cfRule>
    <cfRule type="cellIs" dxfId="979" priority="65" operator="greaterThan">
      <formula>0</formula>
    </cfRule>
  </conditionalFormatting>
  <conditionalFormatting sqref="M18:N55">
    <cfRule type="cellIs" dxfId="978" priority="92" operator="greaterThan">
      <formula>0</formula>
    </cfRule>
    <cfRule type="cellIs" dxfId="977" priority="88" operator="greaterThan">
      <formula>0</formula>
    </cfRule>
    <cfRule type="cellIs" dxfId="976" priority="89" operator="lessThan">
      <formula>0</formula>
    </cfRule>
    <cfRule type="cellIs" dxfId="975" priority="90" operator="greaterThan">
      <formula>0</formula>
    </cfRule>
    <cfRule type="cellIs" dxfId="974" priority="91" operator="lessThan">
      <formula>0</formula>
    </cfRule>
  </conditionalFormatting>
  <conditionalFormatting sqref="Q5:V16">
    <cfRule type="cellIs" dxfId="973" priority="19" operator="lessThan">
      <formula>0</formula>
    </cfRule>
    <cfRule type="cellIs" dxfId="972" priority="20" operator="greaterThan">
      <formula>0</formula>
    </cfRule>
    <cfRule type="cellIs" dxfId="971" priority="21" operator="greaterThan">
      <formula>0</formula>
    </cfRule>
  </conditionalFormatting>
  <conditionalFormatting sqref="Q17:V17">
    <cfRule type="cellIs" dxfId="970" priority="24" operator="greaterThan">
      <formula>0</formula>
    </cfRule>
    <cfRule type="cellIs" dxfId="969" priority="27" operator="greaterThan">
      <formula>0</formula>
    </cfRule>
    <cfRule type="cellIs" dxfId="968" priority="22" operator="lessThan">
      <formula>0</formula>
    </cfRule>
    <cfRule type="cellIs" dxfId="967" priority="25" operator="greaterThan">
      <formula>600000</formula>
    </cfRule>
    <cfRule type="cellIs" dxfId="966" priority="26" operator="greaterThan">
      <formula>600000</formula>
    </cfRule>
  </conditionalFormatting>
  <conditionalFormatting sqref="Q18:V38">
    <cfRule type="cellIs" dxfId="965" priority="28" operator="greaterThan">
      <formula>0</formula>
    </cfRule>
    <cfRule type="cellIs" dxfId="964" priority="29" operator="greaterThan">
      <formula>0</formula>
    </cfRule>
    <cfRule type="cellIs" dxfId="963" priority="23" operator="lessThan">
      <formula>0</formula>
    </cfRule>
  </conditionalFormatting>
  <conditionalFormatting sqref="Q39:V40">
    <cfRule type="cellIs" dxfId="962" priority="17" operator="greaterThan">
      <formula>600000</formula>
    </cfRule>
    <cfRule type="cellIs" dxfId="961" priority="18" operator="greaterThan">
      <formula>0</formula>
    </cfRule>
    <cfRule type="cellIs" dxfId="960" priority="15" operator="greaterThan">
      <formula>0</formula>
    </cfRule>
    <cfRule type="cellIs" dxfId="959" priority="14" operator="lessThan">
      <formula>0</formula>
    </cfRule>
    <cfRule type="cellIs" dxfId="958" priority="16" operator="greaterThan">
      <formula>600000</formula>
    </cfRule>
  </conditionalFormatting>
  <conditionalFormatting sqref="Q41:V53">
    <cfRule type="cellIs" dxfId="957" priority="13" operator="greaterThan">
      <formula>0</formula>
    </cfRule>
    <cfRule type="cellIs" dxfId="956" priority="12" operator="greaterThan">
      <formula>0</formula>
    </cfRule>
    <cfRule type="cellIs" dxfId="955" priority="11" operator="lessThan">
      <formula>0</formula>
    </cfRule>
  </conditionalFormatting>
  <conditionalFormatting sqref="Q54:V55">
    <cfRule type="cellIs" dxfId="954" priority="1" operator="lessThan">
      <formula>0</formula>
    </cfRule>
    <cfRule type="cellIs" dxfId="953" priority="5" operator="greaterThan">
      <formula>0</formula>
    </cfRule>
    <cfRule type="cellIs" dxfId="952" priority="4" operator="greaterThan">
      <formula>600000</formula>
    </cfRule>
    <cfRule type="cellIs" dxfId="951" priority="3" operator="greaterThan">
      <formula>600000</formula>
    </cfRule>
    <cfRule type="cellIs" dxfId="950" priority="2" operator="greaterThan">
      <formula>0</formula>
    </cfRule>
  </conditionalFormatting>
  <conditionalFormatting sqref="Z5:AA16">
    <cfRule type="cellIs" dxfId="949" priority="48" operator="lessThan">
      <formula>0</formula>
    </cfRule>
    <cfRule type="cellIs" dxfId="948" priority="49" operator="greaterThan">
      <formula>0</formula>
    </cfRule>
    <cfRule type="cellIs" dxfId="947" priority="50" operator="greaterThan">
      <formula>0</formula>
    </cfRule>
  </conditionalFormatting>
  <conditionalFormatting sqref="Z17:AA17">
    <cfRule type="cellIs" dxfId="946" priority="43" operator="lessThan">
      <formula>0</formula>
    </cfRule>
    <cfRule type="cellIs" dxfId="945" priority="44" operator="greaterThan">
      <formula>0</formula>
    </cfRule>
    <cfRule type="cellIs" dxfId="944" priority="45" operator="greaterThan">
      <formula>600000</formula>
    </cfRule>
    <cfRule type="cellIs" dxfId="943" priority="46" operator="greaterThan">
      <formula>600000</formula>
    </cfRule>
    <cfRule type="cellIs" dxfId="942" priority="47" operator="greaterThan">
      <formula>0</formula>
    </cfRule>
  </conditionalFormatting>
  <conditionalFormatting sqref="Z39:AA40">
    <cfRule type="cellIs" dxfId="941" priority="42" operator="greaterThan">
      <formula>0</formula>
    </cfRule>
    <cfRule type="cellIs" dxfId="940" priority="41" operator="greaterThan">
      <formula>600000</formula>
    </cfRule>
    <cfRule type="cellIs" dxfId="939" priority="40" operator="greaterThan">
      <formula>600000</formula>
    </cfRule>
    <cfRule type="cellIs" dxfId="938" priority="39" operator="greaterThan">
      <formula>0</formula>
    </cfRule>
    <cfRule type="cellIs" dxfId="937" priority="38" operator="lessThan">
      <formula>0</formula>
    </cfRule>
  </conditionalFormatting>
  <conditionalFormatting sqref="Z41:AA53">
    <cfRule type="cellIs" dxfId="936" priority="32" operator="greaterThan">
      <formula>0</formula>
    </cfRule>
    <cfRule type="cellIs" dxfId="935" priority="31" operator="greaterThan">
      <formula>0</formula>
    </cfRule>
    <cfRule type="cellIs" dxfId="934" priority="30" operator="lessThan">
      <formula>0</formula>
    </cfRule>
  </conditionalFormatting>
  <conditionalFormatting sqref="Z54:AA55">
    <cfRule type="cellIs" dxfId="933" priority="34" operator="greaterThan">
      <formula>0</formula>
    </cfRule>
    <cfRule type="cellIs" dxfId="932" priority="37" operator="greaterThan">
      <formula>0</formula>
    </cfRule>
    <cfRule type="cellIs" dxfId="931" priority="36" operator="greaterThan">
      <formula>600000</formula>
    </cfRule>
    <cfRule type="cellIs" dxfId="930" priority="35" operator="greaterThan">
      <formula>600000</formula>
    </cfRule>
    <cfRule type="cellIs" dxfId="929" priority="3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E99D9-30CA-4ECE-92E5-759CD6E05761}">
  <sheetPr codeName="Tabelle6"/>
  <dimension ref="A1:AK55"/>
  <sheetViews>
    <sheetView topLeftCell="A17" zoomScale="50" zoomScaleNormal="50" workbookViewId="0">
      <selection activeCell="A32" sqref="A32:B32"/>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4" width="22.5546875" hidden="1" customWidth="1" outlineLevel="1"/>
    <col min="15" max="15" width="22.5546875" style="127" customWidth="1" collapsed="1"/>
    <col min="16" max="16" width="22.5546875" style="127" customWidth="1"/>
    <col min="17" max="22" width="22.5546875" customWidth="1"/>
    <col min="23" max="23" width="72.5546875" customWidth="1"/>
    <col min="24" max="24" width="22.5546875" customWidth="1"/>
    <col min="25" max="25" width="20.44140625" customWidth="1"/>
    <col min="26" max="27" width="22.5546875" customWidth="1"/>
    <col min="28" max="28" width="5.44140625" customWidth="1"/>
    <col min="29" max="34" width="22.5546875" customWidth="1"/>
  </cols>
  <sheetData>
    <row r="1" spans="1:34" ht="15" thickBot="1" x14ac:dyDescent="0.35"/>
    <row r="2" spans="1:34" ht="52.35" customHeight="1" thickBot="1" x14ac:dyDescent="0.35">
      <c r="A2" s="1"/>
      <c r="B2" s="1"/>
      <c r="C2" s="1"/>
      <c r="D2" s="2"/>
      <c r="E2" s="2"/>
      <c r="F2" s="2"/>
      <c r="G2" s="2"/>
      <c r="H2" s="2"/>
      <c r="I2" s="210"/>
      <c r="J2" s="1"/>
      <c r="K2" s="1"/>
      <c r="L2" s="1"/>
      <c r="M2" s="1"/>
      <c r="N2" s="1"/>
      <c r="O2" s="210"/>
      <c r="P2" s="210"/>
      <c r="Q2" s="1"/>
      <c r="R2" s="2"/>
      <c r="S2" s="2"/>
      <c r="T2" s="2"/>
      <c r="U2" s="2"/>
      <c r="V2" s="2"/>
      <c r="W2" s="2"/>
      <c r="X2" s="2"/>
      <c r="Y2" s="2"/>
      <c r="Z2" s="2"/>
      <c r="AA2" s="2"/>
      <c r="AB2" s="2"/>
      <c r="AC2" s="895" t="s">
        <v>167</v>
      </c>
      <c r="AD2" s="896"/>
      <c r="AE2" s="896"/>
      <c r="AF2" s="896"/>
      <c r="AG2" s="896"/>
      <c r="AH2" s="897"/>
    </row>
    <row r="3" spans="1:34" s="271" customFormat="1" ht="62.85" customHeight="1" thickBot="1" x14ac:dyDescent="0.35">
      <c r="A3" s="269"/>
      <c r="B3" s="269"/>
      <c r="C3" s="269"/>
      <c r="D3" s="269"/>
      <c r="E3" s="270" t="s">
        <v>167</v>
      </c>
      <c r="F3" s="269"/>
      <c r="G3" s="269"/>
      <c r="H3" s="269"/>
      <c r="I3" s="270" t="s">
        <v>167</v>
      </c>
      <c r="J3" s="269"/>
      <c r="K3" s="269"/>
      <c r="L3" s="269"/>
      <c r="M3" s="269"/>
      <c r="N3" s="269"/>
      <c r="O3" s="270" t="s">
        <v>167</v>
      </c>
      <c r="P3" s="269"/>
      <c r="Q3" s="269"/>
      <c r="R3" s="269"/>
      <c r="S3" s="269"/>
      <c r="T3" s="269"/>
      <c r="U3" s="514"/>
      <c r="V3" s="514"/>
      <c r="W3" s="270" t="s">
        <v>167</v>
      </c>
      <c r="X3" s="270" t="s">
        <v>167</v>
      </c>
      <c r="Y3" s="269"/>
      <c r="Z3" s="269"/>
      <c r="AA3" s="269"/>
      <c r="AB3" s="269"/>
      <c r="AC3" s="898" t="s">
        <v>168</v>
      </c>
      <c r="AD3" s="899"/>
      <c r="AE3" s="899"/>
      <c r="AF3" s="899"/>
      <c r="AG3" s="900"/>
      <c r="AH3" s="901"/>
    </row>
    <row r="4" spans="1:34" ht="96.6" customHeight="1" thickBot="1" x14ac:dyDescent="0.35">
      <c r="A4" s="146" t="s">
        <v>1</v>
      </c>
      <c r="B4" s="35" t="s">
        <v>2</v>
      </c>
      <c r="C4" s="293" t="s">
        <v>335</v>
      </c>
      <c r="D4" s="317" t="s">
        <v>336</v>
      </c>
      <c r="E4" s="279" t="s">
        <v>337</v>
      </c>
      <c r="F4" s="279" t="s">
        <v>338</v>
      </c>
      <c r="G4" s="97" t="s">
        <v>339</v>
      </c>
      <c r="H4" s="272" t="s">
        <v>340</v>
      </c>
      <c r="I4" s="35" t="s">
        <v>175</v>
      </c>
      <c r="J4" s="221" t="s">
        <v>316</v>
      </c>
      <c r="K4" s="221" t="s">
        <v>341</v>
      </c>
      <c r="L4" s="221" t="s">
        <v>342</v>
      </c>
      <c r="M4" s="221" t="s">
        <v>343</v>
      </c>
      <c r="N4" s="221" t="s">
        <v>344</v>
      </c>
      <c r="O4" s="278" t="s">
        <v>181</v>
      </c>
      <c r="P4" s="364" t="s">
        <v>182</v>
      </c>
      <c r="Q4" s="311" t="s">
        <v>183</v>
      </c>
      <c r="R4" s="312" t="s">
        <v>184</v>
      </c>
      <c r="S4" s="318" t="s">
        <v>185</v>
      </c>
      <c r="T4" s="557" t="s">
        <v>186</v>
      </c>
      <c r="U4" s="567" t="s">
        <v>187</v>
      </c>
      <c r="V4" s="319" t="s">
        <v>188</v>
      </c>
      <c r="W4" s="35" t="s">
        <v>189</v>
      </c>
      <c r="X4" s="35" t="s">
        <v>190</v>
      </c>
      <c r="Y4" s="35" t="s">
        <v>191</v>
      </c>
      <c r="Z4" s="320" t="s">
        <v>317</v>
      </c>
      <c r="AA4" s="319" t="s">
        <v>318</v>
      </c>
      <c r="AB4" s="294"/>
      <c r="AC4" s="5" t="s">
        <v>316</v>
      </c>
      <c r="AD4" s="6" t="s">
        <v>341</v>
      </c>
      <c r="AE4" s="6" t="s">
        <v>342</v>
      </c>
      <c r="AF4" s="6" t="s">
        <v>343</v>
      </c>
      <c r="AG4" s="6" t="s">
        <v>344</v>
      </c>
      <c r="AH4" s="15" t="s">
        <v>21</v>
      </c>
    </row>
    <row r="5" spans="1:34" ht="36" customHeight="1" outlineLevel="1" x14ac:dyDescent="0.3">
      <c r="A5" s="139" t="s">
        <v>34</v>
      </c>
      <c r="B5" s="36" t="s">
        <v>35</v>
      </c>
      <c r="C5" s="195">
        <v>110669.1801</v>
      </c>
      <c r="D5" s="196">
        <v>129977.50605792229</v>
      </c>
      <c r="E5" s="183"/>
      <c r="F5" s="183"/>
      <c r="G5" s="273">
        <f>E5-I5</f>
        <v>-168970.75792870001</v>
      </c>
      <c r="H5" s="9">
        <f t="shared" ref="H5:H55" si="0">E5/I5-1</f>
        <v>-1</v>
      </c>
      <c r="I5" s="211">
        <v>168970.75792870001</v>
      </c>
      <c r="J5" s="51"/>
      <c r="K5" s="131"/>
      <c r="L5" s="8"/>
      <c r="M5" s="8"/>
      <c r="N5" s="153"/>
      <c r="O5" s="211"/>
      <c r="P5" s="365">
        <f>I5-O5</f>
        <v>168970.75792870001</v>
      </c>
      <c r="Q5" s="273">
        <f t="shared" ref="Q5:Q55" si="1">I5-C5</f>
        <v>58301.577828700014</v>
      </c>
      <c r="R5" s="9">
        <f t="shared" ref="R5:R55" si="2">I5/C5-1</f>
        <v>0.52680952163934958</v>
      </c>
      <c r="S5" s="273">
        <f t="shared" ref="S5:S55" si="3">I5-D5</f>
        <v>38993.25187077772</v>
      </c>
      <c r="T5" s="31">
        <f t="shared" ref="T5:T55" si="4">I5/D5-1</f>
        <v>0.30000000041084829</v>
      </c>
      <c r="U5" s="568">
        <f>P5-D5</f>
        <v>38993.25187077772</v>
      </c>
      <c r="V5" s="9">
        <f>P5/D5-1</f>
        <v>0.30000000041084829</v>
      </c>
      <c r="W5" s="166"/>
      <c r="X5" s="171"/>
      <c r="Y5" s="192">
        <f t="shared" ref="Y5:Y37" si="5">I5+X5</f>
        <v>168970.75792870001</v>
      </c>
      <c r="Z5" s="273">
        <f t="shared" ref="Z5:Z37" si="6">Y5-D5</f>
        <v>38993.25187077772</v>
      </c>
      <c r="AA5" s="9">
        <f t="shared" ref="AA5:AA37" si="7">Y5/D5-1</f>
        <v>0.30000000041084829</v>
      </c>
      <c r="AB5" s="16"/>
      <c r="AC5" s="20"/>
      <c r="AD5" s="21"/>
      <c r="AE5" s="21"/>
      <c r="AF5" s="21"/>
      <c r="AG5" s="40"/>
      <c r="AH5" s="22">
        <f t="shared" ref="AH5:AH16" si="8">SUM(AC5:AG5)</f>
        <v>0</v>
      </c>
    </row>
    <row r="6" spans="1:34" ht="36" customHeight="1" outlineLevel="1" x14ac:dyDescent="0.3">
      <c r="A6" s="140" t="s">
        <v>34</v>
      </c>
      <c r="B6" s="37" t="s">
        <v>45</v>
      </c>
      <c r="C6" s="170">
        <v>98239.935500000007</v>
      </c>
      <c r="D6" s="176">
        <v>101460.70348136674</v>
      </c>
      <c r="E6" s="161"/>
      <c r="F6" s="161"/>
      <c r="G6" s="230">
        <f t="shared" ref="G6:G55" si="9">E6-I6</f>
        <v>-90000</v>
      </c>
      <c r="H6" s="10">
        <f t="shared" si="0"/>
        <v>-1</v>
      </c>
      <c r="I6" s="212">
        <v>90000</v>
      </c>
      <c r="J6" s="98"/>
      <c r="K6" s="17"/>
      <c r="L6" s="3"/>
      <c r="M6" s="3"/>
      <c r="N6" s="133"/>
      <c r="O6" s="212"/>
      <c r="P6" s="366">
        <f t="shared" ref="P6:P55" si="10">I6-O6</f>
        <v>90000</v>
      </c>
      <c r="Q6" s="230">
        <f t="shared" si="1"/>
        <v>-8239.9355000000069</v>
      </c>
      <c r="R6" s="10">
        <f t="shared" si="2"/>
        <v>-8.3875620011985896E-2</v>
      </c>
      <c r="S6" s="230">
        <f t="shared" si="3"/>
        <v>-11460.703481366741</v>
      </c>
      <c r="T6" s="32">
        <f t="shared" si="4"/>
        <v>-0.11295706700349761</v>
      </c>
      <c r="U6" s="569">
        <f t="shared" ref="U6:U55" si="11">P6-D6</f>
        <v>-11460.703481366741</v>
      </c>
      <c r="V6" s="10">
        <f t="shared" ref="V6:V55" si="12">P6/D6-1</f>
        <v>-0.11295706700349761</v>
      </c>
      <c r="W6" s="167"/>
      <c r="X6" s="172"/>
      <c r="Y6" s="181">
        <f t="shared" si="5"/>
        <v>90000</v>
      </c>
      <c r="Z6" s="230">
        <f t="shared" si="6"/>
        <v>-11460.703481366741</v>
      </c>
      <c r="AA6" s="10">
        <f t="shared" si="7"/>
        <v>-0.11295706700349761</v>
      </c>
      <c r="AB6" s="16"/>
      <c r="AC6" s="19"/>
      <c r="AD6" s="17"/>
      <c r="AE6" s="17"/>
      <c r="AF6" s="17"/>
      <c r="AG6" s="41"/>
      <c r="AH6" s="18">
        <f t="shared" si="8"/>
        <v>0</v>
      </c>
    </row>
    <row r="7" spans="1:34" ht="36" customHeight="1" outlineLevel="1" x14ac:dyDescent="0.3">
      <c r="A7" s="140" t="s">
        <v>46</v>
      </c>
      <c r="B7" s="37" t="s">
        <v>47</v>
      </c>
      <c r="C7" s="170">
        <v>51915.830399999999</v>
      </c>
      <c r="D7" s="176">
        <v>50000</v>
      </c>
      <c r="E7" s="161"/>
      <c r="F7" s="161"/>
      <c r="G7" s="230">
        <f t="shared" si="9"/>
        <v>-62500</v>
      </c>
      <c r="H7" s="10">
        <f t="shared" si="0"/>
        <v>-1</v>
      </c>
      <c r="I7" s="212">
        <v>62500</v>
      </c>
      <c r="J7" s="98"/>
      <c r="K7" s="17"/>
      <c r="L7" s="3"/>
      <c r="M7" s="3"/>
      <c r="N7" s="133"/>
      <c r="O7" s="212"/>
      <c r="P7" s="366">
        <f t="shared" si="10"/>
        <v>62500</v>
      </c>
      <c r="Q7" s="230">
        <f t="shared" si="1"/>
        <v>10584.169600000001</v>
      </c>
      <c r="R7" s="10">
        <f t="shared" si="2"/>
        <v>0.20387171925116698</v>
      </c>
      <c r="S7" s="230">
        <f t="shared" si="3"/>
        <v>12500</v>
      </c>
      <c r="T7" s="32">
        <f t="shared" si="4"/>
        <v>0.25</v>
      </c>
      <c r="U7" s="569">
        <f t="shared" si="11"/>
        <v>12500</v>
      </c>
      <c r="V7" s="10">
        <f t="shared" si="12"/>
        <v>0.25</v>
      </c>
      <c r="W7" s="167"/>
      <c r="X7" s="172"/>
      <c r="Y7" s="181">
        <f t="shared" si="5"/>
        <v>62500</v>
      </c>
      <c r="Z7" s="230">
        <f t="shared" si="6"/>
        <v>12500</v>
      </c>
      <c r="AA7" s="10">
        <f t="shared" si="7"/>
        <v>0.25</v>
      </c>
      <c r="AB7" s="16"/>
      <c r="AC7" s="19"/>
      <c r="AD7" s="17"/>
      <c r="AE7" s="17"/>
      <c r="AF7" s="17"/>
      <c r="AG7" s="41"/>
      <c r="AH7" s="18">
        <f t="shared" si="8"/>
        <v>0</v>
      </c>
    </row>
    <row r="8" spans="1:34" ht="36" customHeight="1" outlineLevel="1" x14ac:dyDescent="0.3">
      <c r="A8" s="140" t="s">
        <v>46</v>
      </c>
      <c r="B8" s="37" t="s">
        <v>195</v>
      </c>
      <c r="C8" s="197">
        <v>81458.631599999993</v>
      </c>
      <c r="D8" s="176">
        <v>111857.04502317373</v>
      </c>
      <c r="E8" s="161"/>
      <c r="F8" s="161"/>
      <c r="G8" s="230">
        <f t="shared" si="9"/>
        <v>-111667</v>
      </c>
      <c r="H8" s="10">
        <f t="shared" si="0"/>
        <v>-1</v>
      </c>
      <c r="I8" s="212">
        <v>111667</v>
      </c>
      <c r="J8" s="98"/>
      <c r="K8" s="17"/>
      <c r="L8" s="3"/>
      <c r="M8" s="3"/>
      <c r="N8" s="133"/>
      <c r="O8" s="212"/>
      <c r="P8" s="366">
        <f t="shared" si="10"/>
        <v>111667</v>
      </c>
      <c r="Q8" s="230">
        <f t="shared" si="1"/>
        <v>30208.368400000007</v>
      </c>
      <c r="R8" s="10">
        <f t="shared" si="2"/>
        <v>0.37084306238210862</v>
      </c>
      <c r="S8" s="230">
        <f t="shared" si="3"/>
        <v>-190.04502317373408</v>
      </c>
      <c r="T8" s="32">
        <f t="shared" si="4"/>
        <v>-1.698999138895152E-3</v>
      </c>
      <c r="U8" s="569">
        <f t="shared" si="11"/>
        <v>-190.04502317373408</v>
      </c>
      <c r="V8" s="10">
        <f t="shared" si="12"/>
        <v>-1.698999138895152E-3</v>
      </c>
      <c r="W8" s="167"/>
      <c r="X8" s="172"/>
      <c r="Y8" s="181">
        <f t="shared" si="5"/>
        <v>111667</v>
      </c>
      <c r="Z8" s="230">
        <f t="shared" si="6"/>
        <v>-190.04502317373408</v>
      </c>
      <c r="AA8" s="10">
        <f t="shared" si="7"/>
        <v>-1.698999138895152E-3</v>
      </c>
      <c r="AB8" s="16"/>
      <c r="AC8" s="19">
        <v>11400</v>
      </c>
      <c r="AD8" s="17">
        <v>25267</v>
      </c>
      <c r="AE8" s="17">
        <v>25000</v>
      </c>
      <c r="AF8" s="17">
        <v>25000</v>
      </c>
      <c r="AG8" s="17">
        <v>25000</v>
      </c>
      <c r="AH8" s="18">
        <f t="shared" si="8"/>
        <v>111667</v>
      </c>
    </row>
    <row r="9" spans="1:34" ht="36" customHeight="1" outlineLevel="1" x14ac:dyDescent="0.3">
      <c r="A9" s="142" t="s">
        <v>49</v>
      </c>
      <c r="B9" s="44" t="s">
        <v>197</v>
      </c>
      <c r="C9" s="198">
        <v>11112.0005</v>
      </c>
      <c r="D9" s="177">
        <v>14000</v>
      </c>
      <c r="E9" s="184"/>
      <c r="F9" s="184"/>
      <c r="G9" s="230">
        <f t="shared" si="9"/>
        <v>-16099.999999999998</v>
      </c>
      <c r="H9" s="10">
        <f t="shared" si="0"/>
        <v>-1</v>
      </c>
      <c r="I9" s="213">
        <v>16099.999999999998</v>
      </c>
      <c r="J9" s="110"/>
      <c r="K9" s="25"/>
      <c r="L9" s="46"/>
      <c r="M9" s="46"/>
      <c r="N9" s="154"/>
      <c r="O9" s="213"/>
      <c r="P9" s="367">
        <f t="shared" si="10"/>
        <v>16099.999999999998</v>
      </c>
      <c r="Q9" s="230">
        <f t="shared" si="1"/>
        <v>4987.9994999999981</v>
      </c>
      <c r="R9" s="10">
        <f t="shared" si="2"/>
        <v>0.44888402407829253</v>
      </c>
      <c r="S9" s="230">
        <f t="shared" si="3"/>
        <v>2099.9999999999982</v>
      </c>
      <c r="T9" s="32">
        <f t="shared" si="4"/>
        <v>0.14999999999999991</v>
      </c>
      <c r="U9" s="569">
        <f t="shared" si="11"/>
        <v>2099.9999999999982</v>
      </c>
      <c r="V9" s="10">
        <f t="shared" si="12"/>
        <v>0.14999999999999991</v>
      </c>
      <c r="W9" s="168"/>
      <c r="X9" s="173"/>
      <c r="Y9" s="181">
        <f t="shared" si="5"/>
        <v>16099.999999999998</v>
      </c>
      <c r="Z9" s="230">
        <f t="shared" si="6"/>
        <v>2099.9999999999982</v>
      </c>
      <c r="AA9" s="10">
        <f t="shared" si="7"/>
        <v>0.14999999999999991</v>
      </c>
      <c r="AB9" s="16"/>
      <c r="AC9" s="24"/>
      <c r="AD9" s="25"/>
      <c r="AE9" s="25"/>
      <c r="AF9" s="25"/>
      <c r="AG9" s="42"/>
      <c r="AH9" s="18">
        <f t="shared" si="8"/>
        <v>0</v>
      </c>
    </row>
    <row r="10" spans="1:34" ht="36" customHeight="1" outlineLevel="1" thickBot="1" x14ac:dyDescent="0.35">
      <c r="A10" s="147" t="s">
        <v>49</v>
      </c>
      <c r="B10" s="38" t="s">
        <v>51</v>
      </c>
      <c r="C10" s="199">
        <v>47885.4712</v>
      </c>
      <c r="D10" s="178">
        <v>60742.80078487342</v>
      </c>
      <c r="E10" s="162"/>
      <c r="F10" s="162"/>
      <c r="G10" s="274">
        <f t="shared" si="9"/>
        <v>-70000</v>
      </c>
      <c r="H10" s="12">
        <f t="shared" si="0"/>
        <v>-1</v>
      </c>
      <c r="I10" s="214">
        <v>70000</v>
      </c>
      <c r="J10" s="109"/>
      <c r="K10" s="117"/>
      <c r="L10" s="11"/>
      <c r="M10" s="11"/>
      <c r="N10" s="155"/>
      <c r="O10" s="214"/>
      <c r="P10" s="368">
        <f t="shared" si="10"/>
        <v>70000</v>
      </c>
      <c r="Q10" s="274">
        <f t="shared" si="1"/>
        <v>22114.5288</v>
      </c>
      <c r="R10" s="12">
        <f t="shared" si="2"/>
        <v>0.46182126323109052</v>
      </c>
      <c r="S10" s="274">
        <f t="shared" si="3"/>
        <v>9257.1992151265804</v>
      </c>
      <c r="T10" s="33">
        <f t="shared" si="4"/>
        <v>0.15239994033057291</v>
      </c>
      <c r="U10" s="570">
        <f t="shared" si="11"/>
        <v>9257.1992151265804</v>
      </c>
      <c r="V10" s="12">
        <f t="shared" si="12"/>
        <v>0.15239994033057291</v>
      </c>
      <c r="W10" s="169"/>
      <c r="X10" s="174"/>
      <c r="Y10" s="193">
        <f t="shared" si="5"/>
        <v>70000</v>
      </c>
      <c r="Z10" s="274">
        <f t="shared" si="6"/>
        <v>9257.1992151265804</v>
      </c>
      <c r="AA10" s="12">
        <f t="shared" si="7"/>
        <v>0.15239994033057291</v>
      </c>
      <c r="AB10" s="16"/>
      <c r="AC10" s="24">
        <v>8000</v>
      </c>
      <c r="AD10" s="25">
        <v>15000</v>
      </c>
      <c r="AE10" s="25">
        <v>16000</v>
      </c>
      <c r="AF10" s="25">
        <v>16000</v>
      </c>
      <c r="AG10" s="42">
        <v>15000</v>
      </c>
      <c r="AH10" s="23">
        <f t="shared" si="8"/>
        <v>70000</v>
      </c>
    </row>
    <row r="11" spans="1:34" ht="36" customHeight="1" outlineLevel="1" x14ac:dyDescent="0.3">
      <c r="A11" s="99" t="s">
        <v>52</v>
      </c>
      <c r="B11" s="107" t="s">
        <v>53</v>
      </c>
      <c r="C11" s="200">
        <v>2436112.4556</v>
      </c>
      <c r="D11" s="175">
        <v>2168994.0402585003</v>
      </c>
      <c r="E11" s="240"/>
      <c r="F11" s="240"/>
      <c r="G11" s="276">
        <f t="shared" si="9"/>
        <v>-1952094.6362700001</v>
      </c>
      <c r="H11" s="45">
        <f t="shared" si="0"/>
        <v>-1</v>
      </c>
      <c r="I11" s="233">
        <v>1952094.6362700001</v>
      </c>
      <c r="J11" s="128"/>
      <c r="K11" s="131"/>
      <c r="L11" s="131"/>
      <c r="M11" s="131"/>
      <c r="N11" s="281"/>
      <c r="O11" s="233"/>
      <c r="P11" s="369">
        <f t="shared" si="10"/>
        <v>1952094.6362700001</v>
      </c>
      <c r="Q11" s="276">
        <f t="shared" si="1"/>
        <v>-484017.81932999985</v>
      </c>
      <c r="R11" s="45">
        <f t="shared" si="2"/>
        <v>-0.19868451401632403</v>
      </c>
      <c r="S11" s="276">
        <f t="shared" si="3"/>
        <v>-216899.40398850013</v>
      </c>
      <c r="T11" s="187">
        <f t="shared" si="4"/>
        <v>-9.9999999982780086E-2</v>
      </c>
      <c r="U11" s="571">
        <f t="shared" si="11"/>
        <v>-216899.40398850013</v>
      </c>
      <c r="V11" s="45">
        <f t="shared" si="12"/>
        <v>-9.9999999982780086E-2</v>
      </c>
      <c r="W11" s="222"/>
      <c r="X11" s="175"/>
      <c r="Y11" s="192">
        <f t="shared" si="5"/>
        <v>1952094.6362700001</v>
      </c>
      <c r="Z11" s="273">
        <f t="shared" si="6"/>
        <v>-216899.40398850013</v>
      </c>
      <c r="AA11" s="9">
        <f t="shared" si="7"/>
        <v>-9.9999999982780086E-2</v>
      </c>
      <c r="AB11" s="16"/>
      <c r="AC11" s="51"/>
      <c r="AD11" s="13"/>
      <c r="AE11" s="13"/>
      <c r="AF11" s="131"/>
      <c r="AG11" s="131"/>
      <c r="AH11" s="129">
        <f t="shared" si="8"/>
        <v>0</v>
      </c>
    </row>
    <row r="12" spans="1:34" ht="36" customHeight="1" outlineLevel="1" x14ac:dyDescent="0.3">
      <c r="A12" s="37" t="s">
        <v>52</v>
      </c>
      <c r="B12" s="105" t="s">
        <v>54</v>
      </c>
      <c r="C12" s="201">
        <v>3246760.3412000001</v>
      </c>
      <c r="D12" s="176">
        <v>2976344.5574766244</v>
      </c>
      <c r="E12" s="161"/>
      <c r="F12" s="161"/>
      <c r="G12" s="230">
        <f t="shared" si="9"/>
        <v>-3100000</v>
      </c>
      <c r="H12" s="10">
        <f t="shared" si="0"/>
        <v>-1</v>
      </c>
      <c r="I12" s="212">
        <v>3100000</v>
      </c>
      <c r="J12" s="19"/>
      <c r="K12" s="17"/>
      <c r="L12" s="17"/>
      <c r="M12" s="17"/>
      <c r="N12" s="134"/>
      <c r="O12" s="212"/>
      <c r="P12" s="366">
        <f t="shared" si="10"/>
        <v>3100000</v>
      </c>
      <c r="Q12" s="230">
        <f t="shared" si="1"/>
        <v>-146760.34120000014</v>
      </c>
      <c r="R12" s="10">
        <f t="shared" si="2"/>
        <v>-4.5202086318991364E-2</v>
      </c>
      <c r="S12" s="230">
        <f t="shared" si="3"/>
        <v>123655.44252337562</v>
      </c>
      <c r="T12" s="32">
        <f t="shared" si="4"/>
        <v>4.1546077792892433E-2</v>
      </c>
      <c r="U12" s="569">
        <f t="shared" si="11"/>
        <v>123655.44252337562</v>
      </c>
      <c r="V12" s="10">
        <f t="shared" si="12"/>
        <v>4.1546077792892433E-2</v>
      </c>
      <c r="W12" s="167"/>
      <c r="X12" s="176"/>
      <c r="Y12" s="181">
        <f t="shared" si="5"/>
        <v>3100000</v>
      </c>
      <c r="Z12" s="230">
        <f t="shared" si="6"/>
        <v>123655.44252337562</v>
      </c>
      <c r="AA12" s="10">
        <f t="shared" si="7"/>
        <v>4.1546077792892433E-2</v>
      </c>
      <c r="AB12" s="16"/>
      <c r="AC12" s="106"/>
      <c r="AD12" s="17"/>
      <c r="AE12" s="17"/>
      <c r="AF12" s="17"/>
      <c r="AG12" s="17"/>
      <c r="AH12" s="22">
        <f t="shared" si="8"/>
        <v>0</v>
      </c>
    </row>
    <row r="13" spans="1:34" ht="36" customHeight="1" outlineLevel="1" x14ac:dyDescent="0.3">
      <c r="A13" s="37" t="s">
        <v>52</v>
      </c>
      <c r="B13" s="105" t="s">
        <v>55</v>
      </c>
      <c r="C13" s="202">
        <v>20702.6499</v>
      </c>
      <c r="D13" s="177">
        <v>20788.469517095229</v>
      </c>
      <c r="E13" s="184"/>
      <c r="F13" s="184"/>
      <c r="G13" s="230">
        <f t="shared" si="9"/>
        <v>-6500</v>
      </c>
      <c r="H13" s="10">
        <f t="shared" si="0"/>
        <v>-1</v>
      </c>
      <c r="I13" s="213">
        <v>6500</v>
      </c>
      <c r="J13" s="19"/>
      <c r="K13" s="17"/>
      <c r="L13" s="17"/>
      <c r="M13" s="17"/>
      <c r="N13" s="134"/>
      <c r="O13" s="213"/>
      <c r="P13" s="367">
        <f t="shared" si="10"/>
        <v>6500</v>
      </c>
      <c r="Q13" s="230">
        <f t="shared" si="1"/>
        <v>-14202.6499</v>
      </c>
      <c r="R13" s="10">
        <f t="shared" si="2"/>
        <v>-0.68603053080659016</v>
      </c>
      <c r="S13" s="230">
        <f t="shared" si="3"/>
        <v>-14288.469517095229</v>
      </c>
      <c r="T13" s="32">
        <f t="shared" si="4"/>
        <v>-0.68732666949556931</v>
      </c>
      <c r="U13" s="569">
        <f t="shared" si="11"/>
        <v>-14288.469517095229</v>
      </c>
      <c r="V13" s="10">
        <f t="shared" si="12"/>
        <v>-0.68732666949556931</v>
      </c>
      <c r="W13" s="168"/>
      <c r="X13" s="177"/>
      <c r="Y13" s="181">
        <f t="shared" si="5"/>
        <v>6500</v>
      </c>
      <c r="Z13" s="230">
        <f t="shared" si="6"/>
        <v>-14288.469517095229</v>
      </c>
      <c r="AA13" s="10">
        <f t="shared" si="7"/>
        <v>-0.68732666949556931</v>
      </c>
      <c r="AB13" s="16"/>
      <c r="AC13" s="120"/>
      <c r="AD13" s="27"/>
      <c r="AE13" s="27"/>
      <c r="AF13" s="27"/>
      <c r="AG13" s="132"/>
      <c r="AH13" s="115">
        <f t="shared" si="8"/>
        <v>0</v>
      </c>
    </row>
    <row r="14" spans="1:34"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36"/>
      <c r="O14" s="214"/>
      <c r="P14" s="368">
        <f t="shared" si="10"/>
        <v>0</v>
      </c>
      <c r="Q14" s="274">
        <f t="shared" si="1"/>
        <v>0</v>
      </c>
      <c r="R14" s="12" t="e">
        <f t="shared" si="2"/>
        <v>#DIV/0!</v>
      </c>
      <c r="S14" s="274">
        <f t="shared" si="3"/>
        <v>0</v>
      </c>
      <c r="T14" s="33" t="e">
        <f t="shared" si="4"/>
        <v>#DIV/0!</v>
      </c>
      <c r="U14" s="570">
        <f t="shared" si="11"/>
        <v>0</v>
      </c>
      <c r="V14" s="12" t="e">
        <f t="shared" si="12"/>
        <v>#DIV/0!</v>
      </c>
      <c r="W14" s="169"/>
      <c r="X14" s="178"/>
      <c r="Y14" s="193">
        <f t="shared" si="5"/>
        <v>0</v>
      </c>
      <c r="Z14" s="274">
        <f t="shared" si="6"/>
        <v>0</v>
      </c>
      <c r="AA14" s="12" t="e">
        <f t="shared" si="7"/>
        <v>#DIV/0!</v>
      </c>
      <c r="AB14" s="16"/>
      <c r="AC14" s="121"/>
      <c r="AD14" s="117"/>
      <c r="AE14" s="117"/>
      <c r="AF14" s="117"/>
      <c r="AG14" s="118"/>
      <c r="AH14" s="119">
        <f t="shared" si="8"/>
        <v>0</v>
      </c>
    </row>
    <row r="15" spans="1:34" ht="36" customHeight="1" outlineLevel="1" x14ac:dyDescent="0.3">
      <c r="A15" s="99" t="s">
        <v>57</v>
      </c>
      <c r="B15" s="107" t="s">
        <v>58</v>
      </c>
      <c r="C15" s="200">
        <v>156338.11989999999</v>
      </c>
      <c r="D15" s="175">
        <v>170296.94391063772</v>
      </c>
      <c r="E15" s="160"/>
      <c r="F15" s="160"/>
      <c r="G15" s="276">
        <f t="shared" si="9"/>
        <v>-178811.79109500002</v>
      </c>
      <c r="H15" s="45">
        <f t="shared" si="0"/>
        <v>-1</v>
      </c>
      <c r="I15" s="233">
        <v>178811.79109500002</v>
      </c>
      <c r="J15" s="26"/>
      <c r="K15" s="27"/>
      <c r="L15" s="27"/>
      <c r="M15" s="27"/>
      <c r="N15" s="135"/>
      <c r="O15" s="233"/>
      <c r="P15" s="369">
        <f t="shared" si="10"/>
        <v>178811.79109500002</v>
      </c>
      <c r="Q15" s="276">
        <f t="shared" si="1"/>
        <v>22473.671195000032</v>
      </c>
      <c r="R15" s="45">
        <f t="shared" si="2"/>
        <v>0.14375042510025748</v>
      </c>
      <c r="S15" s="276">
        <f t="shared" si="3"/>
        <v>8514.8471843622974</v>
      </c>
      <c r="T15" s="187">
        <f t="shared" si="4"/>
        <v>4.9999999934411177E-2</v>
      </c>
      <c r="U15" s="571">
        <f t="shared" si="11"/>
        <v>8514.8471843622974</v>
      </c>
      <c r="V15" s="45">
        <f t="shared" si="12"/>
        <v>4.9999999934411177E-2</v>
      </c>
      <c r="W15" s="222"/>
      <c r="X15" s="175"/>
      <c r="Y15" s="192">
        <f t="shared" si="5"/>
        <v>178811.79109500002</v>
      </c>
      <c r="Z15" s="276">
        <f t="shared" si="6"/>
        <v>8514.8471843622974</v>
      </c>
      <c r="AA15" s="45">
        <f t="shared" si="7"/>
        <v>4.9999999934411177E-2</v>
      </c>
      <c r="AB15" s="16"/>
      <c r="AC15" s="128"/>
      <c r="AD15" s="8"/>
      <c r="AE15" s="8"/>
      <c r="AF15" s="8"/>
      <c r="AG15" s="8"/>
      <c r="AH15" s="129">
        <f t="shared" si="8"/>
        <v>0</v>
      </c>
    </row>
    <row r="16" spans="1:34" ht="36" customHeight="1" outlineLevel="1" thickBot="1" x14ac:dyDescent="0.35">
      <c r="A16" s="95" t="s">
        <v>57</v>
      </c>
      <c r="B16" s="111" t="s">
        <v>59</v>
      </c>
      <c r="C16" s="204">
        <v>465285.39319999999</v>
      </c>
      <c r="D16" s="179">
        <v>521730.64181125525</v>
      </c>
      <c r="E16" s="242"/>
      <c r="F16" s="242"/>
      <c r="G16" s="274">
        <f t="shared" si="9"/>
        <v>-450000</v>
      </c>
      <c r="H16" s="12">
        <f t="shared" si="0"/>
        <v>-1</v>
      </c>
      <c r="I16" s="242">
        <v>450000</v>
      </c>
      <c r="J16" s="19"/>
      <c r="K16" s="17"/>
      <c r="L16" s="17"/>
      <c r="M16" s="17"/>
      <c r="N16" s="134"/>
      <c r="O16" s="234"/>
      <c r="P16" s="370">
        <f t="shared" si="10"/>
        <v>450000</v>
      </c>
      <c r="Q16" s="274">
        <f t="shared" si="1"/>
        <v>-15285.393199999991</v>
      </c>
      <c r="R16" s="12">
        <f t="shared" si="2"/>
        <v>-3.285165067159046E-2</v>
      </c>
      <c r="S16" s="274">
        <f t="shared" si="3"/>
        <v>-71730.641811255249</v>
      </c>
      <c r="T16" s="33">
        <f t="shared" si="4"/>
        <v>-0.13748596701591664</v>
      </c>
      <c r="U16" s="570">
        <f t="shared" si="11"/>
        <v>-71730.641811255249</v>
      </c>
      <c r="V16" s="12">
        <f t="shared" si="12"/>
        <v>-0.13748596701591664</v>
      </c>
      <c r="W16" s="241"/>
      <c r="X16" s="179"/>
      <c r="Y16" s="181">
        <f t="shared" si="5"/>
        <v>450000</v>
      </c>
      <c r="Z16" s="295">
        <f t="shared" si="6"/>
        <v>-71730.641811255249</v>
      </c>
      <c r="AA16" s="47">
        <f t="shared" si="7"/>
        <v>-0.13748596701591664</v>
      </c>
      <c r="AB16" s="16"/>
      <c r="AC16" s="121"/>
      <c r="AD16" s="11"/>
      <c r="AE16" s="11"/>
      <c r="AF16" s="11"/>
      <c r="AG16" s="11"/>
      <c r="AH16" s="119">
        <f t="shared" si="8"/>
        <v>0</v>
      </c>
    </row>
    <row r="17" spans="1:37" ht="36" customHeight="1" thickBot="1" x14ac:dyDescent="0.35">
      <c r="A17" s="891" t="s">
        <v>200</v>
      </c>
      <c r="B17" s="902"/>
      <c r="C17" s="164">
        <f>SUM(C5:C16)</f>
        <v>6726480.0091000004</v>
      </c>
      <c r="D17" s="191">
        <f>SUM(D5:D16)</f>
        <v>6326192.7083214484</v>
      </c>
      <c r="E17" s="164">
        <f>SUM(E5:E16)</f>
        <v>0</v>
      </c>
      <c r="F17" s="208">
        <f>SUM(F5:F16)</f>
        <v>0</v>
      </c>
      <c r="G17" s="291">
        <f t="shared" si="9"/>
        <v>-6206644.1852937005</v>
      </c>
      <c r="H17" s="292">
        <f t="shared" si="0"/>
        <v>-1</v>
      </c>
      <c r="I17" s="215">
        <f>SUM(I5:I16)</f>
        <v>6206644.1852937005</v>
      </c>
      <c r="J17" s="28"/>
      <c r="K17" s="7"/>
      <c r="L17" s="7"/>
      <c r="M17" s="7"/>
      <c r="N17" s="53"/>
      <c r="O17" s="215">
        <f>SUM(O5:O16)</f>
        <v>0</v>
      </c>
      <c r="P17" s="837">
        <f>I17-O17</f>
        <v>6206644.1852937005</v>
      </c>
      <c r="Q17" s="277">
        <f t="shared" si="1"/>
        <v>-519835.82380629983</v>
      </c>
      <c r="R17" s="152">
        <f t="shared" si="2"/>
        <v>-7.7281999367133092E-2</v>
      </c>
      <c r="S17" s="277">
        <f t="shared" si="3"/>
        <v>-119548.52302774787</v>
      </c>
      <c r="T17" s="226">
        <f t="shared" si="4"/>
        <v>-1.8897388767574852E-2</v>
      </c>
      <c r="U17" s="564">
        <f t="shared" si="11"/>
        <v>-119548.52302774787</v>
      </c>
      <c r="V17" s="558">
        <f t="shared" si="12"/>
        <v>-1.8897388767574852E-2</v>
      </c>
      <c r="W17" s="35"/>
      <c r="X17" s="165">
        <f>SUM(X5:X16)</f>
        <v>0</v>
      </c>
      <c r="Y17" s="165">
        <f t="shared" si="5"/>
        <v>6206644.1852937005</v>
      </c>
      <c r="Z17" s="291">
        <f t="shared" si="6"/>
        <v>-119548.52302774787</v>
      </c>
      <c r="AA17" s="292">
        <f t="shared" si="7"/>
        <v>-1.8897388767574852E-2</v>
      </c>
      <c r="AB17" s="4"/>
      <c r="AC17" s="28">
        <f>SUM(AC5:AC16)</f>
        <v>19400</v>
      </c>
      <c r="AD17" s="7">
        <f>SUM(AD5:AD16)</f>
        <v>40267</v>
      </c>
      <c r="AE17" s="7">
        <f t="shared" ref="AE17:AH17" si="13">SUM(AE5:AE16)</f>
        <v>41000</v>
      </c>
      <c r="AF17" s="7">
        <f t="shared" si="13"/>
        <v>41000</v>
      </c>
      <c r="AG17" s="7">
        <f t="shared" si="13"/>
        <v>40000</v>
      </c>
      <c r="AH17" s="29">
        <f t="shared" si="13"/>
        <v>181667</v>
      </c>
    </row>
    <row r="18" spans="1:37" ht="36" customHeight="1" outlineLevel="1" x14ac:dyDescent="0.3">
      <c r="A18" s="139" t="s">
        <v>49</v>
      </c>
      <c r="B18" s="36" t="s">
        <v>60</v>
      </c>
      <c r="C18" s="192">
        <v>453019.81520000001</v>
      </c>
      <c r="D18" s="205">
        <v>486328</v>
      </c>
      <c r="E18" s="196"/>
      <c r="F18" s="183"/>
      <c r="G18" s="273">
        <f t="shared" si="9"/>
        <v>-250000</v>
      </c>
      <c r="H18" s="9">
        <f t="shared" si="0"/>
        <v>-1</v>
      </c>
      <c r="I18" s="211">
        <v>250000</v>
      </c>
      <c r="J18" s="51"/>
      <c r="K18" s="131"/>
      <c r="L18" s="8"/>
      <c r="M18" s="8"/>
      <c r="N18" s="153"/>
      <c r="O18" s="216"/>
      <c r="P18" s="216">
        <f t="shared" si="10"/>
        <v>250000</v>
      </c>
      <c r="Q18" s="273">
        <f t="shared" si="1"/>
        <v>-203019.81520000001</v>
      </c>
      <c r="R18" s="9">
        <f t="shared" si="2"/>
        <v>-0.44814775951990193</v>
      </c>
      <c r="S18" s="273">
        <f t="shared" si="3"/>
        <v>-236328</v>
      </c>
      <c r="T18" s="31">
        <f t="shared" si="4"/>
        <v>-0.48594364297346648</v>
      </c>
      <c r="U18" s="568">
        <f t="shared" si="11"/>
        <v>-236328</v>
      </c>
      <c r="V18" s="9">
        <f t="shared" si="12"/>
        <v>-0.48594364297346648</v>
      </c>
      <c r="W18" s="166"/>
      <c r="X18" s="171"/>
      <c r="Y18" s="181">
        <f t="shared" si="5"/>
        <v>250000</v>
      </c>
      <c r="Z18" s="273">
        <f t="shared" si="6"/>
        <v>-236328</v>
      </c>
      <c r="AA18" s="9">
        <f t="shared" si="7"/>
        <v>-0.48594364297346648</v>
      </c>
      <c r="AB18" s="16"/>
      <c r="AC18" s="128"/>
      <c r="AD18" s="131"/>
      <c r="AE18" s="131"/>
      <c r="AF18" s="131"/>
      <c r="AG18" s="52"/>
      <c r="AH18" s="129">
        <f t="shared" ref="AH18:AH38" si="14">SUM(AC18:AG18)</f>
        <v>0</v>
      </c>
    </row>
    <row r="19" spans="1:37" ht="36" customHeight="1" outlineLevel="1" x14ac:dyDescent="0.3">
      <c r="A19" s="140" t="s">
        <v>49</v>
      </c>
      <c r="B19" s="37" t="s">
        <v>61</v>
      </c>
      <c r="C19" s="181">
        <v>365447.35869999998</v>
      </c>
      <c r="D19" s="170">
        <v>0</v>
      </c>
      <c r="E19" s="176"/>
      <c r="F19" s="161"/>
      <c r="G19" s="230">
        <f t="shared" si="9"/>
        <v>-340000</v>
      </c>
      <c r="H19" s="10">
        <f t="shared" si="0"/>
        <v>-1</v>
      </c>
      <c r="I19" s="212">
        <v>340000</v>
      </c>
      <c r="J19" s="98"/>
      <c r="K19" s="17"/>
      <c r="L19" s="3"/>
      <c r="M19" s="3"/>
      <c r="N19" s="133"/>
      <c r="O19" s="212"/>
      <c r="P19" s="212">
        <f t="shared" si="10"/>
        <v>340000</v>
      </c>
      <c r="Q19" s="230">
        <f t="shared" si="1"/>
        <v>-25447.358699999982</v>
      </c>
      <c r="R19" s="10">
        <f t="shared" si="2"/>
        <v>-6.9633445403801675E-2</v>
      </c>
      <c r="S19" s="230">
        <f t="shared" si="3"/>
        <v>340000</v>
      </c>
      <c r="T19" s="32" t="e">
        <f t="shared" si="4"/>
        <v>#DIV/0!</v>
      </c>
      <c r="U19" s="569">
        <f t="shared" si="11"/>
        <v>340000</v>
      </c>
      <c r="V19" s="10" t="e">
        <f t="shared" si="12"/>
        <v>#DIV/0!</v>
      </c>
      <c r="W19" s="167"/>
      <c r="X19" s="172"/>
      <c r="Y19" s="181">
        <f t="shared" si="5"/>
        <v>340000</v>
      </c>
      <c r="Z19" s="230">
        <f t="shared" si="6"/>
        <v>340000</v>
      </c>
      <c r="AA19" s="10" t="e">
        <f t="shared" si="7"/>
        <v>#DIV/0!</v>
      </c>
      <c r="AB19" s="16"/>
      <c r="AC19" s="19"/>
      <c r="AD19" s="17"/>
      <c r="AE19" s="17"/>
      <c r="AF19" s="17"/>
      <c r="AG19" s="41"/>
      <c r="AH19" s="18">
        <f t="shared" si="14"/>
        <v>0</v>
      </c>
      <c r="AK19" s="126"/>
    </row>
    <row r="20" spans="1:37" ht="36" hidden="1" customHeight="1" outlineLevel="1" x14ac:dyDescent="0.3">
      <c r="A20" s="140" t="s">
        <v>203</v>
      </c>
      <c r="B20" s="37" t="s">
        <v>63</v>
      </c>
      <c r="C20" s="181">
        <v>0</v>
      </c>
      <c r="D20" s="170">
        <v>0</v>
      </c>
      <c r="E20" s="176"/>
      <c r="F20" s="161"/>
      <c r="G20" s="230">
        <f t="shared" si="9"/>
        <v>0</v>
      </c>
      <c r="H20" s="10" t="e">
        <f t="shared" si="0"/>
        <v>#DIV/0!</v>
      </c>
      <c r="I20" s="212"/>
      <c r="J20" s="98"/>
      <c r="K20" s="17"/>
      <c r="L20" s="3"/>
      <c r="M20" s="3"/>
      <c r="N20" s="133"/>
      <c r="O20" s="212"/>
      <c r="P20" s="212">
        <f t="shared" si="10"/>
        <v>0</v>
      </c>
      <c r="Q20" s="230">
        <f t="shared" si="1"/>
        <v>0</v>
      </c>
      <c r="R20" s="10" t="e">
        <f t="shared" si="2"/>
        <v>#DIV/0!</v>
      </c>
      <c r="S20" s="230">
        <f t="shared" si="3"/>
        <v>0</v>
      </c>
      <c r="T20" s="32" t="e">
        <f t="shared" si="4"/>
        <v>#DIV/0!</v>
      </c>
      <c r="U20" s="569">
        <f t="shared" si="11"/>
        <v>0</v>
      </c>
      <c r="V20" s="10" t="e">
        <f t="shared" si="12"/>
        <v>#DIV/0!</v>
      </c>
      <c r="W20" s="167"/>
      <c r="X20" s="172"/>
      <c r="Y20" s="181">
        <f t="shared" si="5"/>
        <v>0</v>
      </c>
      <c r="Z20" s="230">
        <f t="shared" si="6"/>
        <v>0</v>
      </c>
      <c r="AA20" s="10" t="e">
        <f t="shared" si="7"/>
        <v>#DIV/0!</v>
      </c>
      <c r="AB20" s="16"/>
      <c r="AC20" s="19"/>
      <c r="AD20" s="17"/>
      <c r="AE20" s="17"/>
      <c r="AF20" s="17"/>
      <c r="AG20" s="41"/>
      <c r="AH20" s="18">
        <f t="shared" si="14"/>
        <v>0</v>
      </c>
    </row>
    <row r="21" spans="1:37" ht="36" customHeight="1" outlineLevel="1" x14ac:dyDescent="0.3">
      <c r="A21" s="140" t="s">
        <v>46</v>
      </c>
      <c r="B21" s="37" t="s">
        <v>64</v>
      </c>
      <c r="C21" s="181">
        <v>20985.642500000002</v>
      </c>
      <c r="D21" s="170">
        <v>28813.845847115659</v>
      </c>
      <c r="E21" s="176"/>
      <c r="F21" s="161"/>
      <c r="G21" s="230">
        <f t="shared" si="9"/>
        <v>-28813.845847115659</v>
      </c>
      <c r="H21" s="10">
        <f t="shared" si="0"/>
        <v>-1</v>
      </c>
      <c r="I21" s="212">
        <v>28813.845847115659</v>
      </c>
      <c r="J21" s="98"/>
      <c r="K21" s="17"/>
      <c r="L21" s="3"/>
      <c r="M21" s="3"/>
      <c r="N21" s="133"/>
      <c r="O21" s="212"/>
      <c r="P21" s="212">
        <f t="shared" si="10"/>
        <v>28813.845847115659</v>
      </c>
      <c r="Q21" s="230">
        <f t="shared" si="1"/>
        <v>7828.2033471156574</v>
      </c>
      <c r="R21" s="10">
        <f t="shared" si="2"/>
        <v>0.37302662270719877</v>
      </c>
      <c r="S21" s="230">
        <f t="shared" si="3"/>
        <v>0</v>
      </c>
      <c r="T21" s="32">
        <f t="shared" si="4"/>
        <v>0</v>
      </c>
      <c r="U21" s="569">
        <f t="shared" si="11"/>
        <v>0</v>
      </c>
      <c r="V21" s="10">
        <f t="shared" si="12"/>
        <v>0</v>
      </c>
      <c r="W21" s="167"/>
      <c r="X21" s="172"/>
      <c r="Y21" s="181">
        <f t="shared" si="5"/>
        <v>28813.845847115659</v>
      </c>
      <c r="Z21" s="230">
        <f t="shared" si="6"/>
        <v>0</v>
      </c>
      <c r="AA21" s="10">
        <f t="shared" si="7"/>
        <v>0</v>
      </c>
      <c r="AB21" s="16"/>
      <c r="AC21" s="19"/>
      <c r="AD21" s="17"/>
      <c r="AE21" s="17"/>
      <c r="AF21" s="17"/>
      <c r="AG21" s="41"/>
      <c r="AH21" s="18">
        <f t="shared" si="14"/>
        <v>0</v>
      </c>
    </row>
    <row r="22" spans="1:37" ht="36" customHeight="1" outlineLevel="1" x14ac:dyDescent="0.3">
      <c r="A22" s="140" t="s">
        <v>34</v>
      </c>
      <c r="B22" s="37" t="s">
        <v>65</v>
      </c>
      <c r="C22" s="181">
        <v>26011.159800000001</v>
      </c>
      <c r="D22" s="170">
        <v>39445.97540983597</v>
      </c>
      <c r="E22" s="176"/>
      <c r="F22" s="161"/>
      <c r="G22" s="230">
        <f t="shared" si="9"/>
        <v>-25000</v>
      </c>
      <c r="H22" s="10">
        <f t="shared" si="0"/>
        <v>-1</v>
      </c>
      <c r="I22" s="212">
        <v>25000</v>
      </c>
      <c r="J22" s="98"/>
      <c r="K22" s="17"/>
      <c r="L22" s="3"/>
      <c r="M22" s="3"/>
      <c r="N22" s="133"/>
      <c r="O22" s="212"/>
      <c r="P22" s="212">
        <f t="shared" si="10"/>
        <v>25000</v>
      </c>
      <c r="Q22" s="230">
        <f t="shared" si="1"/>
        <v>-1011.1598000000013</v>
      </c>
      <c r="R22" s="10">
        <f t="shared" si="2"/>
        <v>-3.8874075887996407E-2</v>
      </c>
      <c r="S22" s="230">
        <f t="shared" si="3"/>
        <v>-14445.97540983597</v>
      </c>
      <c r="T22" s="32">
        <f t="shared" si="4"/>
        <v>-0.3662217820638255</v>
      </c>
      <c r="U22" s="569">
        <f t="shared" si="11"/>
        <v>-14445.97540983597</v>
      </c>
      <c r="V22" s="10">
        <f t="shared" si="12"/>
        <v>-0.3662217820638255</v>
      </c>
      <c r="W22" s="167"/>
      <c r="X22" s="172"/>
      <c r="Y22" s="181">
        <f t="shared" si="5"/>
        <v>25000</v>
      </c>
      <c r="Z22" s="230">
        <f t="shared" si="6"/>
        <v>-14445.97540983597</v>
      </c>
      <c r="AA22" s="10">
        <f t="shared" si="7"/>
        <v>-0.3662217820638255</v>
      </c>
      <c r="AB22" s="16"/>
      <c r="AC22" s="19"/>
      <c r="AD22" s="17"/>
      <c r="AE22" s="17"/>
      <c r="AF22" s="17"/>
      <c r="AG22" s="41"/>
      <c r="AH22" s="18">
        <f t="shared" si="14"/>
        <v>0</v>
      </c>
    </row>
    <row r="23" spans="1:37" ht="36" customHeight="1" outlineLevel="1" thickBot="1" x14ac:dyDescent="0.35">
      <c r="A23" s="37" t="s">
        <v>34</v>
      </c>
      <c r="B23" s="37" t="s">
        <v>66</v>
      </c>
      <c r="C23" s="181">
        <v>574182.31999999995</v>
      </c>
      <c r="D23" s="170">
        <v>568695.68811199011</v>
      </c>
      <c r="E23" s="176"/>
      <c r="F23" s="161"/>
      <c r="G23" s="230">
        <f t="shared" si="9"/>
        <v>-400000</v>
      </c>
      <c r="H23" s="10">
        <f t="shared" si="0"/>
        <v>-1</v>
      </c>
      <c r="I23" s="212">
        <v>400000</v>
      </c>
      <c r="J23" s="109"/>
      <c r="K23" s="117"/>
      <c r="L23" s="11"/>
      <c r="M23" s="11"/>
      <c r="N23" s="155"/>
      <c r="O23" s="212"/>
      <c r="P23" s="212">
        <f t="shared" si="10"/>
        <v>400000</v>
      </c>
      <c r="Q23" s="230">
        <f t="shared" si="1"/>
        <v>-174182.31999999995</v>
      </c>
      <c r="R23" s="10">
        <f t="shared" si="2"/>
        <v>-0.30335716362705134</v>
      </c>
      <c r="S23" s="230">
        <f t="shared" si="3"/>
        <v>-168695.68811199011</v>
      </c>
      <c r="T23" s="32">
        <f t="shared" si="4"/>
        <v>-0.29663613007519374</v>
      </c>
      <c r="U23" s="569">
        <f t="shared" si="11"/>
        <v>-168695.68811199011</v>
      </c>
      <c r="V23" s="10">
        <f t="shared" si="12"/>
        <v>-0.29663613007519374</v>
      </c>
      <c r="W23" s="167"/>
      <c r="X23" s="172"/>
      <c r="Y23" s="181">
        <f t="shared" si="5"/>
        <v>400000</v>
      </c>
      <c r="Z23" s="230">
        <f t="shared" si="6"/>
        <v>-168695.68811199011</v>
      </c>
      <c r="AA23" s="10">
        <f t="shared" si="7"/>
        <v>-0.29663613007519374</v>
      </c>
      <c r="AB23" s="16"/>
      <c r="AC23" s="19"/>
      <c r="AD23" s="17"/>
      <c r="AE23" s="17"/>
      <c r="AF23" s="17"/>
      <c r="AG23" s="41"/>
      <c r="AH23" s="18">
        <f t="shared" si="14"/>
        <v>0</v>
      </c>
    </row>
    <row r="24" spans="1:37" ht="36" customHeight="1" outlineLevel="1" thickBot="1" x14ac:dyDescent="0.35">
      <c r="A24" s="95" t="s">
        <v>34</v>
      </c>
      <c r="B24" s="95" t="s">
        <v>68</v>
      </c>
      <c r="C24" s="194">
        <v>0</v>
      </c>
      <c r="D24" s="185">
        <v>0</v>
      </c>
      <c r="E24" s="179"/>
      <c r="F24" s="242"/>
      <c r="G24" s="277">
        <f t="shared" si="9"/>
        <v>0</v>
      </c>
      <c r="H24" s="96" t="e">
        <f t="shared" si="0"/>
        <v>#DIV/0!</v>
      </c>
      <c r="I24" s="296">
        <v>0</v>
      </c>
      <c r="J24" s="109"/>
      <c r="K24" s="117"/>
      <c r="L24" s="11"/>
      <c r="M24" s="11"/>
      <c r="N24" s="155"/>
      <c r="O24" s="296"/>
      <c r="P24" s="296">
        <f t="shared" si="10"/>
        <v>0</v>
      </c>
      <c r="Q24" s="274">
        <f t="shared" si="1"/>
        <v>0</v>
      </c>
      <c r="R24" s="12" t="e">
        <f t="shared" si="2"/>
        <v>#DIV/0!</v>
      </c>
      <c r="S24" s="274">
        <f t="shared" si="3"/>
        <v>0</v>
      </c>
      <c r="T24" s="33" t="e">
        <f t="shared" si="4"/>
        <v>#DIV/0!</v>
      </c>
      <c r="U24" s="570">
        <f t="shared" si="11"/>
        <v>0</v>
      </c>
      <c r="V24" s="12" t="e">
        <f t="shared" si="12"/>
        <v>#DIV/0!</v>
      </c>
      <c r="W24" s="232"/>
      <c r="X24" s="297"/>
      <c r="Y24" s="194">
        <f t="shared" si="5"/>
        <v>0</v>
      </c>
      <c r="Z24" s="277">
        <f t="shared" si="6"/>
        <v>0</v>
      </c>
      <c r="AA24" s="96" t="e">
        <f t="shared" si="7"/>
        <v>#DIV/0!</v>
      </c>
      <c r="AB24" s="16"/>
      <c r="AC24" s="186"/>
      <c r="AD24" s="123"/>
      <c r="AE24" s="123"/>
      <c r="AF24" s="123"/>
      <c r="AG24" s="124"/>
      <c r="AH24" s="122">
        <f t="shared" si="14"/>
        <v>0</v>
      </c>
    </row>
    <row r="25" spans="1:37" ht="36" customHeight="1" outlineLevel="1" x14ac:dyDescent="0.3">
      <c r="A25" s="140" t="s">
        <v>69</v>
      </c>
      <c r="B25" s="144" t="s">
        <v>70</v>
      </c>
      <c r="C25" s="201">
        <v>733630.21369999996</v>
      </c>
      <c r="D25" s="181">
        <v>358326.92371478345</v>
      </c>
      <c r="E25" s="237"/>
      <c r="F25" s="314"/>
      <c r="G25" s="230">
        <f>E25-I25</f>
        <v>-238326.92371478345</v>
      </c>
      <c r="H25" s="10">
        <f>E25/I25-1</f>
        <v>-1</v>
      </c>
      <c r="I25" s="218">
        <v>238326.92371478345</v>
      </c>
      <c r="J25" s="19"/>
      <c r="K25" s="17"/>
      <c r="L25" s="17"/>
      <c r="M25" s="17"/>
      <c r="N25" s="134"/>
      <c r="O25" s="243">
        <v>0</v>
      </c>
      <c r="P25" s="383">
        <f t="shared" si="10"/>
        <v>238326.92371478345</v>
      </c>
      <c r="Q25" s="276">
        <f t="shared" si="1"/>
        <v>-495303.28998521651</v>
      </c>
      <c r="R25" s="45">
        <f t="shared" si="2"/>
        <v>-0.67514025558898072</v>
      </c>
      <c r="S25" s="276">
        <f t="shared" si="3"/>
        <v>-120000</v>
      </c>
      <c r="T25" s="187">
        <f t="shared" si="4"/>
        <v>-0.33488971120550259</v>
      </c>
      <c r="U25" s="571">
        <f t="shared" si="11"/>
        <v>-120000</v>
      </c>
      <c r="V25" s="45">
        <f t="shared" si="12"/>
        <v>-0.33488971120550259</v>
      </c>
      <c r="W25" s="167" t="s">
        <v>345</v>
      </c>
      <c r="X25" s="181"/>
      <c r="Y25" s="181">
        <f t="shared" si="5"/>
        <v>238326.92371478345</v>
      </c>
      <c r="Z25" s="273">
        <f t="shared" si="6"/>
        <v>-120000</v>
      </c>
      <c r="AA25" s="9">
        <f t="shared" si="7"/>
        <v>-0.33488971120550259</v>
      </c>
      <c r="AB25" s="16"/>
      <c r="AC25" s="313"/>
      <c r="AD25" s="131"/>
      <c r="AE25" s="8"/>
      <c r="AF25" s="13"/>
      <c r="AG25" s="34"/>
      <c r="AH25" s="129">
        <f t="shared" si="14"/>
        <v>0</v>
      </c>
    </row>
    <row r="26" spans="1:37" ht="36" customHeight="1" outlineLevel="1" x14ac:dyDescent="0.3">
      <c r="A26" s="141" t="s">
        <v>52</v>
      </c>
      <c r="B26" s="143" t="s">
        <v>205</v>
      </c>
      <c r="C26" s="200">
        <v>10253482.588500001</v>
      </c>
      <c r="D26" s="180">
        <v>8157848.2046218868</v>
      </c>
      <c r="E26" s="237"/>
      <c r="F26" s="240"/>
      <c r="G26" s="276">
        <f t="shared" si="9"/>
        <v>-6142063.3841596982</v>
      </c>
      <c r="H26" s="45">
        <f t="shared" si="0"/>
        <v>-1</v>
      </c>
      <c r="I26" s="218">
        <v>6142063.3841596982</v>
      </c>
      <c r="J26" s="19"/>
      <c r="K26" s="17"/>
      <c r="L26" s="17"/>
      <c r="M26" s="17"/>
      <c r="N26" s="134"/>
      <c r="O26" s="218">
        <v>504000</v>
      </c>
      <c r="P26" s="218">
        <f t="shared" si="10"/>
        <v>5638063.3841596982</v>
      </c>
      <c r="Q26" s="276">
        <f t="shared" si="1"/>
        <v>-4111419.2043403024</v>
      </c>
      <c r="R26" s="45">
        <f t="shared" si="2"/>
        <v>-0.40097783059109571</v>
      </c>
      <c r="S26" s="276">
        <f t="shared" si="3"/>
        <v>-2015784.8204621887</v>
      </c>
      <c r="T26" s="187">
        <f t="shared" si="4"/>
        <v>-0.24709761323091683</v>
      </c>
      <c r="U26" s="571">
        <f t="shared" si="11"/>
        <v>-2519784.8204621887</v>
      </c>
      <c r="V26" s="45">
        <f t="shared" si="12"/>
        <v>-0.30887861078790202</v>
      </c>
      <c r="W26" s="222" t="s">
        <v>346</v>
      </c>
      <c r="X26" s="180"/>
      <c r="Y26" s="181">
        <f t="shared" si="5"/>
        <v>6142063.3841596982</v>
      </c>
      <c r="Z26" s="276">
        <f t="shared" si="6"/>
        <v>-2015784.8204621887</v>
      </c>
      <c r="AA26" s="45">
        <f t="shared" si="7"/>
        <v>-0.24709761323091683</v>
      </c>
      <c r="AB26" s="16"/>
      <c r="AC26" s="26"/>
      <c r="AD26" s="27"/>
      <c r="AE26" s="27"/>
      <c r="AF26" s="27"/>
      <c r="AG26" s="43"/>
      <c r="AH26" s="22">
        <f t="shared" si="14"/>
        <v>0</v>
      </c>
    </row>
    <row r="27" spans="1:37" ht="171" customHeight="1" outlineLevel="1" x14ac:dyDescent="0.3">
      <c r="A27" s="140" t="s">
        <v>52</v>
      </c>
      <c r="B27" s="144" t="s">
        <v>72</v>
      </c>
      <c r="C27" s="201">
        <v>543158.29929999996</v>
      </c>
      <c r="D27" s="181">
        <v>1009488.1490829488</v>
      </c>
      <c r="E27" s="181"/>
      <c r="F27" s="201"/>
      <c r="G27" s="230">
        <f t="shared" si="9"/>
        <v>-992752.72</v>
      </c>
      <c r="H27" s="10">
        <f t="shared" si="0"/>
        <v>-1</v>
      </c>
      <c r="I27" s="217">
        <v>992752.72</v>
      </c>
      <c r="J27" s="19"/>
      <c r="K27" s="17"/>
      <c r="L27" s="17"/>
      <c r="M27" s="17"/>
      <c r="N27" s="134"/>
      <c r="O27" s="239"/>
      <c r="P27" s="239">
        <f t="shared" si="10"/>
        <v>992752.72</v>
      </c>
      <c r="Q27" s="230">
        <f t="shared" si="1"/>
        <v>449594.42070000002</v>
      </c>
      <c r="R27" s="10">
        <f t="shared" si="2"/>
        <v>0.82774104948671279</v>
      </c>
      <c r="S27" s="230">
        <f t="shared" si="3"/>
        <v>-16735.429082948831</v>
      </c>
      <c r="T27" s="32">
        <f t="shared" si="4"/>
        <v>-1.6578133282844187E-2</v>
      </c>
      <c r="U27" s="569">
        <f t="shared" si="11"/>
        <v>-16735.429082948831</v>
      </c>
      <c r="V27" s="10">
        <f t="shared" si="12"/>
        <v>-1.6578133282844187E-2</v>
      </c>
      <c r="W27" s="222" t="s">
        <v>347</v>
      </c>
      <c r="X27" s="181"/>
      <c r="Y27" s="181">
        <f t="shared" si="5"/>
        <v>992752.72</v>
      </c>
      <c r="Z27" s="230">
        <f t="shared" si="6"/>
        <v>-16735.429082948831</v>
      </c>
      <c r="AA27" s="10">
        <f t="shared" si="7"/>
        <v>-1.6578133282844187E-2</v>
      </c>
      <c r="AB27" s="16"/>
      <c r="AC27" s="50"/>
      <c r="AD27" s="17"/>
      <c r="AE27" s="17"/>
      <c r="AF27" s="14"/>
      <c r="AG27" s="41"/>
      <c r="AH27" s="18">
        <f t="shared" si="14"/>
        <v>0</v>
      </c>
    </row>
    <row r="28" spans="1:37" ht="36" customHeight="1" outlineLevel="1" x14ac:dyDescent="0.3">
      <c r="A28" s="140" t="s">
        <v>52</v>
      </c>
      <c r="B28" s="144" t="s">
        <v>73</v>
      </c>
      <c r="C28" s="201">
        <v>8818.5098999999991</v>
      </c>
      <c r="D28" s="181">
        <v>17169.07202881153</v>
      </c>
      <c r="E28" s="181"/>
      <c r="F28" s="201"/>
      <c r="G28" s="230">
        <f t="shared" si="9"/>
        <v>-5065.1198999999997</v>
      </c>
      <c r="H28" s="10">
        <f t="shared" si="0"/>
        <v>-1</v>
      </c>
      <c r="I28" s="217">
        <v>5065.1198999999997</v>
      </c>
      <c r="J28" s="19"/>
      <c r="K28" s="17"/>
      <c r="L28" s="17"/>
      <c r="M28" s="17"/>
      <c r="N28" s="134"/>
      <c r="O28" s="239"/>
      <c r="P28" s="239">
        <f t="shared" si="10"/>
        <v>5065.1198999999997</v>
      </c>
      <c r="Q28" s="230">
        <f t="shared" si="1"/>
        <v>-3753.3899999999994</v>
      </c>
      <c r="R28" s="10">
        <f t="shared" si="2"/>
        <v>-0.42562632945504775</v>
      </c>
      <c r="S28" s="230">
        <f t="shared" si="3"/>
        <v>-12103.95212881153</v>
      </c>
      <c r="T28" s="32">
        <f t="shared" si="4"/>
        <v>-0.70498580869716254</v>
      </c>
      <c r="U28" s="569">
        <f t="shared" si="11"/>
        <v>-12103.95212881153</v>
      </c>
      <c r="V28" s="10">
        <f t="shared" si="12"/>
        <v>-0.70498580869716254</v>
      </c>
      <c r="W28" s="167"/>
      <c r="X28" s="181"/>
      <c r="Y28" s="181">
        <f t="shared" si="5"/>
        <v>5065.1198999999997</v>
      </c>
      <c r="Z28" s="230">
        <f t="shared" si="6"/>
        <v>-12103.95212881153</v>
      </c>
      <c r="AA28" s="10">
        <f t="shared" si="7"/>
        <v>-0.70498580869716254</v>
      </c>
      <c r="AB28" s="16"/>
      <c r="AC28" s="50"/>
      <c r="AD28" s="17"/>
      <c r="AE28" s="17"/>
      <c r="AF28" s="14"/>
      <c r="AG28" s="41"/>
      <c r="AH28" s="18">
        <f t="shared" si="14"/>
        <v>0</v>
      </c>
    </row>
    <row r="29" spans="1:37" ht="36" customHeight="1" outlineLevel="1" x14ac:dyDescent="0.3">
      <c r="A29" s="140" t="s">
        <v>52</v>
      </c>
      <c r="B29" s="144" t="s">
        <v>208</v>
      </c>
      <c r="C29" s="201">
        <v>392572.56969999999</v>
      </c>
      <c r="D29" s="181">
        <v>472091.88214210205</v>
      </c>
      <c r="E29" s="181"/>
      <c r="F29" s="201"/>
      <c r="G29" s="230">
        <f t="shared" si="9"/>
        <v>-150000</v>
      </c>
      <c r="H29" s="10">
        <f t="shared" si="0"/>
        <v>-1</v>
      </c>
      <c r="I29" s="217">
        <v>150000</v>
      </c>
      <c r="J29" s="19"/>
      <c r="K29" s="17"/>
      <c r="L29" s="17"/>
      <c r="M29" s="17"/>
      <c r="N29" s="134"/>
      <c r="O29" s="238"/>
      <c r="P29" s="238">
        <f t="shared" si="10"/>
        <v>150000</v>
      </c>
      <c r="Q29" s="230">
        <f t="shared" si="1"/>
        <v>-242572.56969999999</v>
      </c>
      <c r="R29" s="10">
        <f t="shared" si="2"/>
        <v>-0.61790504080652275</v>
      </c>
      <c r="S29" s="230">
        <f t="shared" si="3"/>
        <v>-322091.88214210205</v>
      </c>
      <c r="T29" s="32">
        <f t="shared" si="4"/>
        <v>-0.68226524184364346</v>
      </c>
      <c r="U29" s="569">
        <f t="shared" si="11"/>
        <v>-322091.88214210205</v>
      </c>
      <c r="V29" s="10">
        <f t="shared" si="12"/>
        <v>-0.68226524184364346</v>
      </c>
      <c r="W29" s="167" t="s">
        <v>327</v>
      </c>
      <c r="X29" s="181"/>
      <c r="Y29" s="209">
        <f t="shared" si="5"/>
        <v>150000</v>
      </c>
      <c r="Z29" s="230">
        <f t="shared" si="6"/>
        <v>-322091.88214210205</v>
      </c>
      <c r="AA29" s="10">
        <f t="shared" si="7"/>
        <v>-0.68226524184364346</v>
      </c>
      <c r="AB29" s="16"/>
      <c r="AC29" s="50"/>
      <c r="AD29" s="17"/>
      <c r="AE29" s="17"/>
      <c r="AF29" s="17"/>
      <c r="AG29" s="17"/>
      <c r="AH29" s="18">
        <f t="shared" si="14"/>
        <v>0</v>
      </c>
    </row>
    <row r="30" spans="1:37" ht="36" customHeight="1" outlineLevel="1" x14ac:dyDescent="0.3">
      <c r="A30" s="142" t="s">
        <v>52</v>
      </c>
      <c r="B30" s="229" t="s">
        <v>75</v>
      </c>
      <c r="C30" s="202">
        <v>299590.04499999998</v>
      </c>
      <c r="D30" s="209">
        <v>227089.21937967913</v>
      </c>
      <c r="E30" s="209"/>
      <c r="F30" s="202"/>
      <c r="G30" s="230">
        <f t="shared" si="9"/>
        <v>-181671.3755037433</v>
      </c>
      <c r="H30" s="10">
        <f t="shared" si="0"/>
        <v>-1</v>
      </c>
      <c r="I30" s="212">
        <v>181671.3755037433</v>
      </c>
      <c r="J30" s="24"/>
      <c r="K30" s="25"/>
      <c r="L30" s="25"/>
      <c r="M30" s="25"/>
      <c r="N30" s="138"/>
      <c r="O30" s="239"/>
      <c r="P30" s="239">
        <f t="shared" si="10"/>
        <v>181671.3755037433</v>
      </c>
      <c r="Q30" s="230">
        <f t="shared" si="1"/>
        <v>-117918.66949625668</v>
      </c>
      <c r="R30" s="10">
        <f t="shared" si="2"/>
        <v>-0.393600092740921</v>
      </c>
      <c r="S30" s="230">
        <f t="shared" si="3"/>
        <v>-45417.843875935825</v>
      </c>
      <c r="T30" s="32">
        <f t="shared" si="4"/>
        <v>-0.19999999999999996</v>
      </c>
      <c r="U30" s="569">
        <f t="shared" si="11"/>
        <v>-45417.843875935825</v>
      </c>
      <c r="V30" s="10">
        <f t="shared" si="12"/>
        <v>-0.19999999999999996</v>
      </c>
      <c r="W30" s="167" t="s">
        <v>348</v>
      </c>
      <c r="X30" s="202"/>
      <c r="Y30" s="181">
        <f t="shared" si="5"/>
        <v>181671.3755037433</v>
      </c>
      <c r="Z30" s="230">
        <f t="shared" si="6"/>
        <v>-45417.843875935825</v>
      </c>
      <c r="AA30" s="10">
        <f t="shared" si="7"/>
        <v>-0.19999999999999996</v>
      </c>
      <c r="AB30" s="16"/>
      <c r="AC30" s="120"/>
      <c r="AD30" s="25"/>
      <c r="AE30" s="25"/>
      <c r="AF30" s="25"/>
      <c r="AG30" s="25"/>
      <c r="AH30" s="125">
        <f t="shared" si="14"/>
        <v>0</v>
      </c>
    </row>
    <row r="31" spans="1:37" ht="36" customHeight="1" outlineLevel="1" x14ac:dyDescent="0.3">
      <c r="A31" s="140" t="s">
        <v>76</v>
      </c>
      <c r="B31" s="144" t="s">
        <v>77</v>
      </c>
      <c r="C31" s="201">
        <v>0</v>
      </c>
      <c r="D31" s="181">
        <v>161927.13804840142</v>
      </c>
      <c r="E31" s="181"/>
      <c r="F31" s="201"/>
      <c r="G31" s="230">
        <f t="shared" si="9"/>
        <v>-129541.71043872114</v>
      </c>
      <c r="H31" s="10">
        <f t="shared" si="0"/>
        <v>-1</v>
      </c>
      <c r="I31" s="217">
        <v>129541.71043872114</v>
      </c>
      <c r="J31" s="19"/>
      <c r="K31" s="17"/>
      <c r="L31" s="17"/>
      <c r="M31" s="17"/>
      <c r="N31" s="134"/>
      <c r="O31" s="217"/>
      <c r="P31" s="217">
        <f t="shared" si="10"/>
        <v>129541.71043872114</v>
      </c>
      <c r="Q31" s="230">
        <f t="shared" si="1"/>
        <v>129541.71043872114</v>
      </c>
      <c r="R31" s="10" t="e">
        <f t="shared" si="2"/>
        <v>#DIV/0!</v>
      </c>
      <c r="S31" s="230">
        <f t="shared" si="3"/>
        <v>-32385.427609680279</v>
      </c>
      <c r="T31" s="32">
        <f t="shared" si="4"/>
        <v>-0.19999999999999996</v>
      </c>
      <c r="U31" s="569">
        <f t="shared" si="11"/>
        <v>-32385.427609680279</v>
      </c>
      <c r="V31" s="10">
        <f t="shared" si="12"/>
        <v>-0.19999999999999996</v>
      </c>
      <c r="W31" s="167" t="s">
        <v>348</v>
      </c>
      <c r="X31" s="181"/>
      <c r="Y31" s="181">
        <f t="shared" si="5"/>
        <v>129541.71043872114</v>
      </c>
      <c r="Z31" s="230">
        <f t="shared" si="6"/>
        <v>-32385.427609680279</v>
      </c>
      <c r="AA31" s="10">
        <f t="shared" si="7"/>
        <v>-0.19999999999999996</v>
      </c>
      <c r="AB31" s="16"/>
      <c r="AC31" s="50"/>
      <c r="AD31" s="17"/>
      <c r="AE31" s="17"/>
      <c r="AF31" s="17"/>
      <c r="AG31" s="17"/>
      <c r="AH31" s="18">
        <f t="shared" si="14"/>
        <v>0</v>
      </c>
    </row>
    <row r="32" spans="1:37" ht="36" customHeight="1" outlineLevel="1" thickBot="1" x14ac:dyDescent="0.35">
      <c r="A32" s="95" t="s">
        <v>52</v>
      </c>
      <c r="B32" s="834" t="s">
        <v>78</v>
      </c>
      <c r="C32" s="204"/>
      <c r="D32" s="194"/>
      <c r="E32" s="204"/>
      <c r="F32" s="204"/>
      <c r="G32" s="277"/>
      <c r="H32" s="96"/>
      <c r="I32" s="219"/>
      <c r="J32" s="186"/>
      <c r="K32" s="123"/>
      <c r="L32" s="123"/>
      <c r="M32" s="123"/>
      <c r="N32" s="835"/>
      <c r="O32" s="219"/>
      <c r="P32" s="219">
        <f>I32-O32</f>
        <v>0</v>
      </c>
      <c r="Q32" s="277">
        <f>I32-C32</f>
        <v>0</v>
      </c>
      <c r="R32" s="96" t="e">
        <f>I32/C32-1</f>
        <v>#DIV/0!</v>
      </c>
      <c r="S32" s="277">
        <f>I32-D32</f>
        <v>0</v>
      </c>
      <c r="T32" s="836" t="e">
        <f>I32/D32-1</f>
        <v>#DIV/0!</v>
      </c>
      <c r="U32" s="566">
        <f t="shared" si="11"/>
        <v>0</v>
      </c>
      <c r="V32" s="96" t="e">
        <f t="shared" si="12"/>
        <v>#DIV/0!</v>
      </c>
      <c r="W32" s="232"/>
      <c r="X32" s="194"/>
      <c r="Y32" s="194">
        <f t="shared" si="5"/>
        <v>0</v>
      </c>
      <c r="Z32" s="277">
        <f t="shared" si="6"/>
        <v>0</v>
      </c>
      <c r="AA32" s="96" t="e">
        <f t="shared" si="7"/>
        <v>#DIV/0!</v>
      </c>
      <c r="AB32" s="16"/>
      <c r="AC32" s="828"/>
      <c r="AD32" s="123"/>
      <c r="AE32" s="123"/>
      <c r="AF32" s="829"/>
      <c r="AG32" s="124"/>
      <c r="AH32" s="122"/>
    </row>
    <row r="33" spans="1:34" ht="36" customHeight="1" outlineLevel="1" x14ac:dyDescent="0.3">
      <c r="A33" s="36" t="s">
        <v>57</v>
      </c>
      <c r="B33" s="112" t="s">
        <v>210</v>
      </c>
      <c r="C33" s="200">
        <v>628973.43909999996</v>
      </c>
      <c r="D33" s="180">
        <v>770375.76047333307</v>
      </c>
      <c r="E33" s="200"/>
      <c r="F33" s="192"/>
      <c r="G33" s="273">
        <f t="shared" si="9"/>
        <v>-475000</v>
      </c>
      <c r="H33" s="9">
        <f t="shared" si="0"/>
        <v>-1</v>
      </c>
      <c r="I33" s="216">
        <v>475000</v>
      </c>
      <c r="J33" s="128"/>
      <c r="K33" s="131"/>
      <c r="L33" s="131"/>
      <c r="M33" s="131"/>
      <c r="N33" s="281"/>
      <c r="O33" s="216"/>
      <c r="P33" s="374">
        <f t="shared" si="10"/>
        <v>475000</v>
      </c>
      <c r="Q33" s="276">
        <f t="shared" si="1"/>
        <v>-153973.43909999996</v>
      </c>
      <c r="R33" s="45">
        <f t="shared" si="2"/>
        <v>-0.24480117844136795</v>
      </c>
      <c r="S33" s="276">
        <f t="shared" si="3"/>
        <v>-295375.76047333307</v>
      </c>
      <c r="T33" s="187">
        <f t="shared" si="4"/>
        <v>-0.38341777562140422</v>
      </c>
      <c r="U33" s="571">
        <f t="shared" si="11"/>
        <v>-295375.76047333307</v>
      </c>
      <c r="V33" s="9">
        <f t="shared" si="12"/>
        <v>-0.38341777562140422</v>
      </c>
      <c r="W33" s="166"/>
      <c r="X33" s="180"/>
      <c r="Y33" s="180">
        <f t="shared" si="5"/>
        <v>475000</v>
      </c>
      <c r="Z33" s="276">
        <f t="shared" si="6"/>
        <v>-295375.76047333307</v>
      </c>
      <c r="AA33" s="45">
        <f t="shared" si="7"/>
        <v>-0.38341777562140422</v>
      </c>
      <c r="AB33" s="16"/>
      <c r="AC33" s="101"/>
      <c r="AD33" s="27"/>
      <c r="AE33" s="27"/>
      <c r="AF33" s="48"/>
      <c r="AG33" s="43"/>
      <c r="AH33" s="22">
        <f t="shared" si="14"/>
        <v>0</v>
      </c>
    </row>
    <row r="34" spans="1:34" ht="36" customHeight="1" outlineLevel="1" x14ac:dyDescent="0.3">
      <c r="A34" s="37" t="s">
        <v>57</v>
      </c>
      <c r="B34" s="113" t="s">
        <v>212</v>
      </c>
      <c r="C34" s="201">
        <v>-763.6499</v>
      </c>
      <c r="D34" s="181">
        <v>0</v>
      </c>
      <c r="E34" s="469"/>
      <c r="F34" s="181"/>
      <c r="G34" s="230">
        <f t="shared" si="9"/>
        <v>0</v>
      </c>
      <c r="H34" s="10" t="e">
        <f t="shared" si="0"/>
        <v>#DIV/0!</v>
      </c>
      <c r="I34" s="217">
        <v>0</v>
      </c>
      <c r="J34" s="19"/>
      <c r="K34" s="17"/>
      <c r="L34" s="17"/>
      <c r="M34" s="17"/>
      <c r="N34" s="134"/>
      <c r="O34" s="217"/>
      <c r="P34" s="377">
        <f t="shared" si="10"/>
        <v>0</v>
      </c>
      <c r="Q34" s="230">
        <f t="shared" si="1"/>
        <v>763.6499</v>
      </c>
      <c r="R34" s="10">
        <f t="shared" si="2"/>
        <v>-1</v>
      </c>
      <c r="S34" s="230">
        <f t="shared" si="3"/>
        <v>0</v>
      </c>
      <c r="T34" s="32" t="e">
        <f t="shared" si="4"/>
        <v>#DIV/0!</v>
      </c>
      <c r="U34" s="569">
        <f t="shared" si="11"/>
        <v>0</v>
      </c>
      <c r="V34" s="10" t="e">
        <f t="shared" si="12"/>
        <v>#DIV/0!</v>
      </c>
      <c r="W34" s="167"/>
      <c r="X34" s="181"/>
      <c r="Y34" s="181">
        <f t="shared" si="5"/>
        <v>0</v>
      </c>
      <c r="Z34" s="230">
        <f t="shared" si="6"/>
        <v>0</v>
      </c>
      <c r="AA34" s="10" t="e">
        <f t="shared" si="7"/>
        <v>#DIV/0!</v>
      </c>
      <c r="AB34" s="16"/>
      <c r="AC34" s="50"/>
      <c r="AD34" s="17"/>
      <c r="AE34" s="17"/>
      <c r="AF34" s="14"/>
      <c r="AG34" s="41"/>
      <c r="AH34" s="18">
        <f t="shared" si="14"/>
        <v>0</v>
      </c>
    </row>
    <row r="35" spans="1:34" ht="36" customHeight="1" outlineLevel="1" x14ac:dyDescent="0.3">
      <c r="A35" s="37" t="s">
        <v>81</v>
      </c>
      <c r="B35" s="113" t="s">
        <v>82</v>
      </c>
      <c r="C35" s="201">
        <v>691.59</v>
      </c>
      <c r="D35" s="181">
        <v>795.32849999999996</v>
      </c>
      <c r="E35" s="201"/>
      <c r="F35" s="181"/>
      <c r="G35" s="230">
        <f t="shared" si="9"/>
        <v>0</v>
      </c>
      <c r="H35" s="10" t="e">
        <f t="shared" si="0"/>
        <v>#DIV/0!</v>
      </c>
      <c r="I35" s="217">
        <v>0</v>
      </c>
      <c r="J35" s="19"/>
      <c r="K35" s="17"/>
      <c r="L35" s="17"/>
      <c r="M35" s="17"/>
      <c r="N35" s="134"/>
      <c r="O35" s="217"/>
      <c r="P35" s="377">
        <f t="shared" si="10"/>
        <v>0</v>
      </c>
      <c r="Q35" s="230">
        <f t="shared" si="1"/>
        <v>-691.59</v>
      </c>
      <c r="R35" s="10">
        <f t="shared" si="2"/>
        <v>-1</v>
      </c>
      <c r="S35" s="230">
        <f t="shared" si="3"/>
        <v>-795.32849999999996</v>
      </c>
      <c r="T35" s="32">
        <f t="shared" si="4"/>
        <v>-1</v>
      </c>
      <c r="U35" s="569">
        <f t="shared" si="11"/>
        <v>-795.32849999999996</v>
      </c>
      <c r="V35" s="10">
        <f t="shared" si="12"/>
        <v>-1</v>
      </c>
      <c r="W35" s="167"/>
      <c r="X35" s="181"/>
      <c r="Y35" s="181">
        <f t="shared" si="5"/>
        <v>0</v>
      </c>
      <c r="Z35" s="230">
        <f t="shared" si="6"/>
        <v>-795.32849999999996</v>
      </c>
      <c r="AA35" s="10">
        <f t="shared" si="7"/>
        <v>-1</v>
      </c>
      <c r="AB35" s="16"/>
      <c r="AC35" s="50"/>
      <c r="AD35" s="17"/>
      <c r="AE35" s="17"/>
      <c r="AF35" s="14"/>
      <c r="AG35" s="41"/>
      <c r="AH35" s="18">
        <f t="shared" si="14"/>
        <v>0</v>
      </c>
    </row>
    <row r="36" spans="1:34" ht="36" customHeight="1" outlineLevel="1" x14ac:dyDescent="0.3">
      <c r="A36" s="37" t="s">
        <v>57</v>
      </c>
      <c r="B36" s="113" t="s">
        <v>83</v>
      </c>
      <c r="C36" s="201">
        <v>0</v>
      </c>
      <c r="D36" s="181">
        <v>0</v>
      </c>
      <c r="E36" s="201"/>
      <c r="F36" s="181"/>
      <c r="G36" s="230">
        <f t="shared" si="9"/>
        <v>0</v>
      </c>
      <c r="H36" s="10" t="e">
        <f t="shared" si="0"/>
        <v>#DIV/0!</v>
      </c>
      <c r="I36" s="217">
        <v>0</v>
      </c>
      <c r="J36" s="19"/>
      <c r="K36" s="17"/>
      <c r="L36" s="17"/>
      <c r="M36" s="17"/>
      <c r="N36" s="134"/>
      <c r="O36" s="217"/>
      <c r="P36" s="377">
        <f t="shared" si="10"/>
        <v>0</v>
      </c>
      <c r="Q36" s="230">
        <f t="shared" si="1"/>
        <v>0</v>
      </c>
      <c r="R36" s="10" t="e">
        <f t="shared" si="2"/>
        <v>#DIV/0!</v>
      </c>
      <c r="S36" s="230">
        <f t="shared" si="3"/>
        <v>0</v>
      </c>
      <c r="T36" s="32" t="e">
        <f t="shared" si="4"/>
        <v>#DIV/0!</v>
      </c>
      <c r="U36" s="569">
        <f t="shared" si="11"/>
        <v>0</v>
      </c>
      <c r="V36" s="10" t="e">
        <f t="shared" si="12"/>
        <v>#DIV/0!</v>
      </c>
      <c r="W36" s="167"/>
      <c r="X36" s="181"/>
      <c r="Y36" s="181">
        <f t="shared" si="5"/>
        <v>0</v>
      </c>
      <c r="Z36" s="230">
        <f t="shared" si="6"/>
        <v>0</v>
      </c>
      <c r="AA36" s="10" t="e">
        <f t="shared" si="7"/>
        <v>#DIV/0!</v>
      </c>
      <c r="AB36" s="16"/>
      <c r="AC36" s="19"/>
      <c r="AD36" s="17"/>
      <c r="AE36" s="17"/>
      <c r="AF36" s="17"/>
      <c r="AG36" s="41"/>
      <c r="AH36" s="18">
        <f t="shared" si="14"/>
        <v>0</v>
      </c>
    </row>
    <row r="37" spans="1:34" ht="36" customHeight="1" outlineLevel="1" x14ac:dyDescent="0.3">
      <c r="A37" s="37" t="s">
        <v>57</v>
      </c>
      <c r="B37" s="114" t="s">
        <v>213</v>
      </c>
      <c r="C37" s="207">
        <v>0</v>
      </c>
      <c r="D37" s="175">
        <v>128260.60438799995</v>
      </c>
      <c r="E37" s="207"/>
      <c r="F37" s="181"/>
      <c r="G37" s="230">
        <f t="shared" si="9"/>
        <v>-145000</v>
      </c>
      <c r="H37" s="10">
        <f t="shared" si="0"/>
        <v>-1</v>
      </c>
      <c r="I37" s="224">
        <v>145000</v>
      </c>
      <c r="J37" s="19"/>
      <c r="K37" s="17"/>
      <c r="L37" s="17"/>
      <c r="M37" s="17"/>
      <c r="N37" s="134"/>
      <c r="O37" s="217"/>
      <c r="P37" s="377">
        <f t="shared" si="10"/>
        <v>145000</v>
      </c>
      <c r="Q37" s="230">
        <f t="shared" si="1"/>
        <v>145000</v>
      </c>
      <c r="R37" s="10" t="e">
        <f t="shared" si="2"/>
        <v>#DIV/0!</v>
      </c>
      <c r="S37" s="230">
        <f t="shared" si="3"/>
        <v>16739.395612000051</v>
      </c>
      <c r="T37" s="32">
        <f t="shared" si="4"/>
        <v>0.13051081188859714</v>
      </c>
      <c r="U37" s="569">
        <f t="shared" si="11"/>
        <v>16739.395612000051</v>
      </c>
      <c r="V37" s="10">
        <f t="shared" si="12"/>
        <v>0.13051081188859714</v>
      </c>
      <c r="W37" s="290"/>
      <c r="X37" s="182"/>
      <c r="Y37" s="181">
        <f t="shared" si="5"/>
        <v>145000</v>
      </c>
      <c r="Z37" s="230">
        <f t="shared" si="6"/>
        <v>16739.395612000051</v>
      </c>
      <c r="AA37" s="10">
        <f t="shared" si="7"/>
        <v>0.13051081188859714</v>
      </c>
      <c r="AB37" s="16"/>
      <c r="AC37" s="19"/>
      <c r="AD37" s="17"/>
      <c r="AE37" s="17"/>
      <c r="AF37" s="17"/>
      <c r="AG37" s="41"/>
      <c r="AH37" s="18">
        <f t="shared" si="14"/>
        <v>0</v>
      </c>
    </row>
    <row r="38" spans="1:34" ht="36" customHeight="1" outlineLevel="1" x14ac:dyDescent="0.3">
      <c r="A38" s="37" t="s">
        <v>57</v>
      </c>
      <c r="B38" s="130" t="s">
        <v>85</v>
      </c>
      <c r="C38" s="200">
        <v>0</v>
      </c>
      <c r="D38" s="180">
        <v>0</v>
      </c>
      <c r="E38" s="200"/>
      <c r="F38" s="194"/>
      <c r="G38" s="230">
        <f t="shared" si="9"/>
        <v>0</v>
      </c>
      <c r="H38" s="10" t="e">
        <f t="shared" si="0"/>
        <v>#DIV/0!</v>
      </c>
      <c r="I38" s="218">
        <v>0</v>
      </c>
      <c r="J38" s="19"/>
      <c r="K38" s="17"/>
      <c r="L38" s="17"/>
      <c r="M38" s="17"/>
      <c r="N38" s="134"/>
      <c r="O38" s="218"/>
      <c r="P38" s="374">
        <f t="shared" si="10"/>
        <v>0</v>
      </c>
      <c r="Q38" s="230">
        <f t="shared" si="1"/>
        <v>0</v>
      </c>
      <c r="R38" s="10" t="e">
        <f t="shared" si="2"/>
        <v>#DIV/0!</v>
      </c>
      <c r="S38" s="230">
        <f t="shared" si="3"/>
        <v>0</v>
      </c>
      <c r="T38" s="32" t="e">
        <f t="shared" si="4"/>
        <v>#DIV/0!</v>
      </c>
      <c r="U38" s="572">
        <f t="shared" si="11"/>
        <v>0</v>
      </c>
      <c r="V38" s="12" t="e">
        <f t="shared" si="12"/>
        <v>#DIV/0!</v>
      </c>
      <c r="W38" s="222"/>
      <c r="X38" s="180"/>
      <c r="Y38" s="181">
        <f t="shared" ref="Y38:Y55" si="15">I38+X38</f>
        <v>0</v>
      </c>
      <c r="Z38" s="230">
        <f t="shared" ref="Z38:Z55" si="16">Y38-D38</f>
        <v>0</v>
      </c>
      <c r="AA38" s="10" t="e">
        <f t="shared" ref="AA38:AA55" si="17">Y38/D38-1</f>
        <v>#DIV/0!</v>
      </c>
      <c r="AB38" s="16"/>
      <c r="AC38" s="19"/>
      <c r="AD38" s="17"/>
      <c r="AE38" s="17"/>
      <c r="AF38" s="17"/>
      <c r="AG38" s="17"/>
      <c r="AH38" s="18">
        <f t="shared" si="14"/>
        <v>0</v>
      </c>
    </row>
    <row r="39" spans="1:34" ht="36" customHeight="1" thickBot="1" x14ac:dyDescent="0.35">
      <c r="A39" s="891" t="s">
        <v>214</v>
      </c>
      <c r="B39" s="892"/>
      <c r="C39" s="164">
        <f>SUM(C18:C38)</f>
        <v>14299799.9015</v>
      </c>
      <c r="D39" s="191">
        <f>SUM(D18:D38)</f>
        <v>12426655.791748891</v>
      </c>
      <c r="E39" s="164">
        <f>SUM(E18:E38)</f>
        <v>0</v>
      </c>
      <c r="F39" s="208">
        <f>SUM(F18:F38)</f>
        <v>0</v>
      </c>
      <c r="G39" s="291">
        <f t="shared" si="9"/>
        <v>-9503235.079564061</v>
      </c>
      <c r="H39" s="292">
        <f t="shared" si="0"/>
        <v>-1</v>
      </c>
      <c r="I39" s="215">
        <f>SUM(I18:I38)</f>
        <v>9503235.079564061</v>
      </c>
      <c r="J39" s="28"/>
      <c r="K39" s="7"/>
      <c r="L39" s="7"/>
      <c r="M39" s="7"/>
      <c r="N39" s="53"/>
      <c r="O39" s="215">
        <f>SUM(O18:O38)</f>
        <v>504000</v>
      </c>
      <c r="P39" s="378">
        <f t="shared" si="10"/>
        <v>8999235.079564061</v>
      </c>
      <c r="Q39" s="291">
        <f t="shared" si="1"/>
        <v>-4796564.8219359387</v>
      </c>
      <c r="R39" s="292">
        <f t="shared" si="2"/>
        <v>-0.33542880704455136</v>
      </c>
      <c r="S39" s="291">
        <f t="shared" si="3"/>
        <v>-2923420.7121848296</v>
      </c>
      <c r="T39" s="556">
        <f t="shared" si="4"/>
        <v>-0.23525401855307981</v>
      </c>
      <c r="U39" s="564">
        <f t="shared" si="11"/>
        <v>-3427420.7121848296</v>
      </c>
      <c r="V39" s="558">
        <f t="shared" si="12"/>
        <v>-0.2758119939606426</v>
      </c>
      <c r="W39" s="35"/>
      <c r="X39" s="165">
        <f>SUM(X18:X38)</f>
        <v>0</v>
      </c>
      <c r="Y39" s="163">
        <f t="shared" si="15"/>
        <v>9503235.079564061</v>
      </c>
      <c r="Z39" s="291">
        <f t="shared" si="16"/>
        <v>-2923420.7121848296</v>
      </c>
      <c r="AA39" s="292">
        <f t="shared" si="17"/>
        <v>-0.23525401855307981</v>
      </c>
      <c r="AB39" s="4"/>
      <c r="AC39" s="28">
        <f t="shared" ref="AC39:AH39" si="18">SUM(AC18:AC38)</f>
        <v>0</v>
      </c>
      <c r="AD39" s="7">
        <f t="shared" si="18"/>
        <v>0</v>
      </c>
      <c r="AE39" s="7">
        <f t="shared" si="18"/>
        <v>0</v>
      </c>
      <c r="AF39" s="7">
        <f t="shared" si="18"/>
        <v>0</v>
      </c>
      <c r="AG39" s="7">
        <f t="shared" si="18"/>
        <v>0</v>
      </c>
      <c r="AH39" s="30">
        <f t="shared" si="18"/>
        <v>0</v>
      </c>
    </row>
    <row r="40" spans="1:34" ht="36" customHeight="1" thickBot="1" x14ac:dyDescent="0.35">
      <c r="A40" s="891" t="s">
        <v>215</v>
      </c>
      <c r="B40" s="892"/>
      <c r="C40" s="208">
        <f>SUM(C41:C53)</f>
        <v>227216.8499</v>
      </c>
      <c r="D40" s="164">
        <f>SUM(D41:D53)</f>
        <v>337100</v>
      </c>
      <c r="E40" s="164">
        <f>SUM(E41:E53)</f>
        <v>0</v>
      </c>
      <c r="F40" s="208">
        <f>SUM(F41:F53)</f>
        <v>0</v>
      </c>
      <c r="G40" s="291">
        <f t="shared" si="9"/>
        <v>-378900</v>
      </c>
      <c r="H40" s="292">
        <f t="shared" si="0"/>
        <v>-1</v>
      </c>
      <c r="I40" s="215">
        <f>SUM(I41:I53)</f>
        <v>378900</v>
      </c>
      <c r="J40" s="282"/>
      <c r="K40" s="227"/>
      <c r="L40" s="227"/>
      <c r="M40" s="227"/>
      <c r="N40" s="283"/>
      <c r="O40" s="215">
        <f>SUM(O41:O53)</f>
        <v>0</v>
      </c>
      <c r="P40" s="371">
        <f t="shared" si="10"/>
        <v>378900</v>
      </c>
      <c r="Q40" s="277">
        <f t="shared" si="1"/>
        <v>151683.1501</v>
      </c>
      <c r="R40" s="152">
        <f t="shared" si="2"/>
        <v>0.66756998949134716</v>
      </c>
      <c r="S40" s="277">
        <f t="shared" si="3"/>
        <v>41800</v>
      </c>
      <c r="T40" s="226">
        <f t="shared" si="4"/>
        <v>0.12399881340848418</v>
      </c>
      <c r="U40" s="566">
        <f t="shared" si="11"/>
        <v>41800</v>
      </c>
      <c r="V40" s="96">
        <f t="shared" si="12"/>
        <v>0.12399881340848418</v>
      </c>
      <c r="W40" s="35"/>
      <c r="X40" s="165">
        <f>SUM(X41:X53)</f>
        <v>0</v>
      </c>
      <c r="Y40" s="163">
        <f t="shared" si="15"/>
        <v>378900</v>
      </c>
      <c r="Z40" s="277">
        <f t="shared" si="16"/>
        <v>41800</v>
      </c>
      <c r="AA40" s="152">
        <f t="shared" si="17"/>
        <v>0.12399881340848418</v>
      </c>
      <c r="AB40" s="4"/>
      <c r="AC40" s="28">
        <f t="shared" ref="AC40:AH40" si="19">SUM(AC41:AC53)</f>
        <v>0</v>
      </c>
      <c r="AD40" s="7">
        <f t="shared" si="19"/>
        <v>0</v>
      </c>
      <c r="AE40" s="7">
        <f t="shared" si="19"/>
        <v>0</v>
      </c>
      <c r="AF40" s="7">
        <f t="shared" si="19"/>
        <v>0</v>
      </c>
      <c r="AG40" s="7">
        <f t="shared" si="19"/>
        <v>0</v>
      </c>
      <c r="AH40" s="30">
        <f t="shared" si="19"/>
        <v>0</v>
      </c>
    </row>
    <row r="41" spans="1:34" ht="40.35" customHeight="1" outlineLevel="1" x14ac:dyDescent="0.3">
      <c r="A41" s="102" t="s">
        <v>69</v>
      </c>
      <c r="B41" s="188" t="s">
        <v>299</v>
      </c>
      <c r="C41" s="181">
        <v>-84.42</v>
      </c>
      <c r="D41" s="181">
        <v>1500</v>
      </c>
      <c r="E41" s="196"/>
      <c r="F41" s="160"/>
      <c r="G41" s="276">
        <f t="shared" si="9"/>
        <v>-1500</v>
      </c>
      <c r="H41" s="45">
        <f t="shared" si="0"/>
        <v>-1</v>
      </c>
      <c r="I41" s="217">
        <v>1500</v>
      </c>
      <c r="J41" s="284"/>
      <c r="K41" s="244"/>
      <c r="L41" s="148"/>
      <c r="M41" s="148"/>
      <c r="N41" s="156"/>
      <c r="O41" s="218"/>
      <c r="P41" s="374">
        <f t="shared" si="10"/>
        <v>1500</v>
      </c>
      <c r="Q41" s="230">
        <f t="shared" si="1"/>
        <v>1584.42</v>
      </c>
      <c r="R41" s="10">
        <f t="shared" si="2"/>
        <v>-18.768301350390903</v>
      </c>
      <c r="S41" s="230">
        <f t="shared" si="3"/>
        <v>0</v>
      </c>
      <c r="T41" s="32">
        <f t="shared" si="4"/>
        <v>0</v>
      </c>
      <c r="U41" s="568">
        <f t="shared" si="11"/>
        <v>0</v>
      </c>
      <c r="V41" s="9">
        <f t="shared" si="12"/>
        <v>0</v>
      </c>
      <c r="W41" s="166"/>
      <c r="X41" s="171"/>
      <c r="Y41" s="181">
        <f t="shared" si="15"/>
        <v>1500</v>
      </c>
      <c r="Z41" s="230">
        <f t="shared" si="16"/>
        <v>0</v>
      </c>
      <c r="AA41" s="10">
        <f t="shared" si="17"/>
        <v>0</v>
      </c>
      <c r="AB41" s="16"/>
      <c r="AC41" s="128"/>
      <c r="AD41" s="131"/>
      <c r="AE41" s="131"/>
      <c r="AF41" s="131"/>
      <c r="AG41" s="52"/>
      <c r="AH41" s="129">
        <f t="shared" ref="AH41:AH53" si="20">SUM(AC41:AG41)</f>
        <v>0</v>
      </c>
    </row>
    <row r="42" spans="1:34" ht="40.35" customHeight="1" outlineLevel="1" x14ac:dyDescent="0.3">
      <c r="A42" s="103" t="s">
        <v>62</v>
      </c>
      <c r="B42" s="189" t="s">
        <v>87</v>
      </c>
      <c r="C42" s="181">
        <v>121994.4705</v>
      </c>
      <c r="D42" s="181">
        <v>142000</v>
      </c>
      <c r="E42" s="176"/>
      <c r="F42" s="161"/>
      <c r="G42" s="230">
        <f t="shared" si="9"/>
        <v>-80000</v>
      </c>
      <c r="H42" s="10">
        <f t="shared" si="0"/>
        <v>-1</v>
      </c>
      <c r="I42" s="217">
        <v>80000</v>
      </c>
      <c r="J42" s="220"/>
      <c r="K42" s="151"/>
      <c r="L42" s="149"/>
      <c r="M42" s="149"/>
      <c r="N42" s="157"/>
      <c r="O42" s="217"/>
      <c r="P42" s="377">
        <f t="shared" si="10"/>
        <v>80000</v>
      </c>
      <c r="Q42" s="230">
        <f t="shared" si="1"/>
        <v>-41994.470499999996</v>
      </c>
      <c r="R42" s="10">
        <f t="shared" si="2"/>
        <v>-0.3442325732296202</v>
      </c>
      <c r="S42" s="230">
        <f t="shared" si="3"/>
        <v>-62000</v>
      </c>
      <c r="T42" s="32">
        <f t="shared" si="4"/>
        <v>-0.43661971830985913</v>
      </c>
      <c r="U42" s="569">
        <f t="shared" si="11"/>
        <v>-62000</v>
      </c>
      <c r="V42" s="10">
        <f t="shared" si="12"/>
        <v>-0.43661971830985913</v>
      </c>
      <c r="W42" s="167"/>
      <c r="X42" s="172"/>
      <c r="Y42" s="181">
        <f t="shared" si="15"/>
        <v>80000</v>
      </c>
      <c r="Z42" s="230">
        <f t="shared" si="16"/>
        <v>-62000</v>
      </c>
      <c r="AA42" s="10">
        <f t="shared" si="17"/>
        <v>-0.43661971830985913</v>
      </c>
      <c r="AB42" s="16"/>
      <c r="AC42" s="19"/>
      <c r="AD42" s="17"/>
      <c r="AE42" s="17"/>
      <c r="AF42" s="17"/>
      <c r="AG42" s="41"/>
      <c r="AH42" s="18">
        <f t="shared" si="20"/>
        <v>0</v>
      </c>
    </row>
    <row r="43" spans="1:34" ht="40.35" customHeight="1" outlineLevel="1" x14ac:dyDescent="0.3">
      <c r="A43" s="103" t="s">
        <v>88</v>
      </c>
      <c r="B43" s="189" t="s">
        <v>89</v>
      </c>
      <c r="C43" s="181">
        <v>4889.0794999999998</v>
      </c>
      <c r="D43" s="181">
        <v>5300</v>
      </c>
      <c r="E43" s="176"/>
      <c r="F43" s="161"/>
      <c r="G43" s="230">
        <f t="shared" si="9"/>
        <v>-5300</v>
      </c>
      <c r="H43" s="10">
        <f t="shared" si="0"/>
        <v>-1</v>
      </c>
      <c r="I43" s="217">
        <v>5300</v>
      </c>
      <c r="J43" s="220"/>
      <c r="K43" s="151"/>
      <c r="L43" s="149"/>
      <c r="M43" s="149"/>
      <c r="N43" s="157"/>
      <c r="O43" s="217"/>
      <c r="P43" s="377">
        <f t="shared" si="10"/>
        <v>5300</v>
      </c>
      <c r="Q43" s="230">
        <f t="shared" si="1"/>
        <v>410.92050000000017</v>
      </c>
      <c r="R43" s="10">
        <f t="shared" si="2"/>
        <v>8.4048643512546706E-2</v>
      </c>
      <c r="S43" s="230">
        <f t="shared" si="3"/>
        <v>0</v>
      </c>
      <c r="T43" s="32">
        <f t="shared" si="4"/>
        <v>0</v>
      </c>
      <c r="U43" s="569">
        <f t="shared" si="11"/>
        <v>0</v>
      </c>
      <c r="V43" s="10">
        <f t="shared" si="12"/>
        <v>0</v>
      </c>
      <c r="W43" s="167"/>
      <c r="X43" s="172"/>
      <c r="Y43" s="181">
        <f t="shared" si="15"/>
        <v>5300</v>
      </c>
      <c r="Z43" s="230">
        <f t="shared" si="16"/>
        <v>0</v>
      </c>
      <c r="AA43" s="10">
        <f t="shared" si="17"/>
        <v>0</v>
      </c>
      <c r="AB43" s="16"/>
      <c r="AC43" s="19"/>
      <c r="AD43" s="17"/>
      <c r="AE43" s="17"/>
      <c r="AF43" s="17"/>
      <c r="AG43" s="41"/>
      <c r="AH43" s="18">
        <f t="shared" si="20"/>
        <v>0</v>
      </c>
    </row>
    <row r="44" spans="1:34" ht="40.35" customHeight="1" outlineLevel="1" x14ac:dyDescent="0.3">
      <c r="A44" s="103" t="s">
        <v>46</v>
      </c>
      <c r="B44" s="189" t="s">
        <v>90</v>
      </c>
      <c r="C44" s="181">
        <v>0</v>
      </c>
      <c r="D44" s="181">
        <v>0</v>
      </c>
      <c r="E44" s="176"/>
      <c r="F44" s="161"/>
      <c r="G44" s="230">
        <f t="shared" si="9"/>
        <v>0</v>
      </c>
      <c r="H44" s="10" t="e">
        <f t="shared" si="0"/>
        <v>#DIV/0!</v>
      </c>
      <c r="I44" s="181"/>
      <c r="J44" s="206"/>
      <c r="K44" s="223"/>
      <c r="L44" s="149"/>
      <c r="M44" s="149"/>
      <c r="N44" s="157"/>
      <c r="O44" s="181"/>
      <c r="P44" s="201">
        <f t="shared" si="10"/>
        <v>0</v>
      </c>
      <c r="Q44" s="230">
        <f t="shared" si="1"/>
        <v>0</v>
      </c>
      <c r="R44" s="10" t="e">
        <f t="shared" si="2"/>
        <v>#DIV/0!</v>
      </c>
      <c r="S44" s="230">
        <f t="shared" si="3"/>
        <v>0</v>
      </c>
      <c r="T44" s="32" t="e">
        <f t="shared" si="4"/>
        <v>#DIV/0!</v>
      </c>
      <c r="U44" s="569">
        <f t="shared" si="11"/>
        <v>0</v>
      </c>
      <c r="V44" s="10" t="e">
        <f t="shared" si="12"/>
        <v>#DIV/0!</v>
      </c>
      <c r="W44" s="246"/>
      <c r="X44" s="181"/>
      <c r="Y44" s="181">
        <f t="shared" si="15"/>
        <v>0</v>
      </c>
      <c r="Z44" s="230">
        <f t="shared" si="16"/>
        <v>0</v>
      </c>
      <c r="AA44" s="10" t="e">
        <f t="shared" si="17"/>
        <v>#DIV/0!</v>
      </c>
      <c r="AB44" s="100"/>
      <c r="AC44" s="19"/>
      <c r="AD44" s="17"/>
      <c r="AE44" s="41"/>
      <c r="AF44" s="17"/>
      <c r="AG44" s="231"/>
      <c r="AH44" s="94">
        <f t="shared" si="20"/>
        <v>0</v>
      </c>
    </row>
    <row r="45" spans="1:34" ht="40.35" customHeight="1" outlineLevel="1" x14ac:dyDescent="0.3">
      <c r="A45" s="103" t="s">
        <v>46</v>
      </c>
      <c r="B45" s="189" t="s">
        <v>91</v>
      </c>
      <c r="C45" s="181">
        <v>13890.219300000001</v>
      </c>
      <c r="D45" s="181">
        <v>14200</v>
      </c>
      <c r="E45" s="176"/>
      <c r="F45" s="161"/>
      <c r="G45" s="230">
        <f t="shared" si="9"/>
        <v>-10000</v>
      </c>
      <c r="H45" s="10">
        <f t="shared" si="0"/>
        <v>-1</v>
      </c>
      <c r="I45" s="217">
        <v>10000</v>
      </c>
      <c r="J45" s="220"/>
      <c r="K45" s="151"/>
      <c r="L45" s="149"/>
      <c r="M45" s="149"/>
      <c r="N45" s="157"/>
      <c r="O45" s="217"/>
      <c r="P45" s="377">
        <f t="shared" si="10"/>
        <v>10000</v>
      </c>
      <c r="Q45" s="230">
        <f t="shared" si="1"/>
        <v>-3890.2193000000007</v>
      </c>
      <c r="R45" s="10">
        <f t="shared" si="2"/>
        <v>-0.28006896190616659</v>
      </c>
      <c r="S45" s="230">
        <f t="shared" si="3"/>
        <v>-4200</v>
      </c>
      <c r="T45" s="32">
        <f t="shared" si="4"/>
        <v>-0.29577464788732399</v>
      </c>
      <c r="U45" s="569">
        <f t="shared" si="11"/>
        <v>-4200</v>
      </c>
      <c r="V45" s="10">
        <f t="shared" si="12"/>
        <v>-0.29577464788732399</v>
      </c>
      <c r="W45" s="167"/>
      <c r="X45" s="172"/>
      <c r="Y45" s="181">
        <f t="shared" si="15"/>
        <v>10000</v>
      </c>
      <c r="Z45" s="230">
        <f t="shared" si="16"/>
        <v>-4200</v>
      </c>
      <c r="AA45" s="10">
        <f t="shared" si="17"/>
        <v>-0.29577464788732399</v>
      </c>
      <c r="AB45" s="16"/>
      <c r="AC45" s="19"/>
      <c r="AD45" s="17"/>
      <c r="AE45" s="17"/>
      <c r="AF45" s="27"/>
      <c r="AG45" s="43"/>
      <c r="AH45" s="18">
        <f t="shared" si="20"/>
        <v>0</v>
      </c>
    </row>
    <row r="46" spans="1:34" ht="40.35" customHeight="1" outlineLevel="1" x14ac:dyDescent="0.3">
      <c r="A46" s="103" t="s">
        <v>46</v>
      </c>
      <c r="B46" s="189" t="s">
        <v>92</v>
      </c>
      <c r="C46" s="181">
        <v>0</v>
      </c>
      <c r="D46" s="181">
        <v>600</v>
      </c>
      <c r="E46" s="176"/>
      <c r="F46" s="161"/>
      <c r="G46" s="230">
        <f t="shared" si="9"/>
        <v>-2600</v>
      </c>
      <c r="H46" s="10">
        <f t="shared" si="0"/>
        <v>-1</v>
      </c>
      <c r="I46" s="217">
        <v>2600</v>
      </c>
      <c r="J46" s="220"/>
      <c r="K46" s="151"/>
      <c r="L46" s="149"/>
      <c r="M46" s="149"/>
      <c r="N46" s="157"/>
      <c r="O46" s="217"/>
      <c r="P46" s="377">
        <f t="shared" si="10"/>
        <v>2600</v>
      </c>
      <c r="Q46" s="230">
        <f t="shared" si="1"/>
        <v>2600</v>
      </c>
      <c r="R46" s="10" t="e">
        <f t="shared" si="2"/>
        <v>#DIV/0!</v>
      </c>
      <c r="S46" s="230">
        <f t="shared" si="3"/>
        <v>2000</v>
      </c>
      <c r="T46" s="32">
        <f t="shared" si="4"/>
        <v>3.333333333333333</v>
      </c>
      <c r="U46" s="569">
        <f t="shared" si="11"/>
        <v>2000</v>
      </c>
      <c r="V46" s="10">
        <f t="shared" si="12"/>
        <v>3.333333333333333</v>
      </c>
      <c r="W46" s="167"/>
      <c r="X46" s="172"/>
      <c r="Y46" s="181">
        <f t="shared" si="15"/>
        <v>2600</v>
      </c>
      <c r="Z46" s="230">
        <f t="shared" si="16"/>
        <v>2000</v>
      </c>
      <c r="AA46" s="10">
        <f t="shared" si="17"/>
        <v>3.333333333333333</v>
      </c>
      <c r="AB46" s="16"/>
      <c r="AC46" s="19"/>
      <c r="AD46" s="17"/>
      <c r="AE46" s="17"/>
      <c r="AF46" s="17"/>
      <c r="AG46" s="41"/>
      <c r="AH46" s="18">
        <f t="shared" si="20"/>
        <v>0</v>
      </c>
    </row>
    <row r="47" spans="1:34" ht="40.35" customHeight="1" outlineLevel="1" x14ac:dyDescent="0.3">
      <c r="A47" s="103" t="s">
        <v>93</v>
      </c>
      <c r="B47" s="189" t="s">
        <v>94</v>
      </c>
      <c r="C47" s="181">
        <v>12220.5401</v>
      </c>
      <c r="D47" s="181">
        <v>13500</v>
      </c>
      <c r="E47" s="176"/>
      <c r="F47" s="161"/>
      <c r="G47" s="230">
        <f t="shared" si="9"/>
        <v>-13500</v>
      </c>
      <c r="H47" s="10">
        <f t="shared" si="0"/>
        <v>-1</v>
      </c>
      <c r="I47" s="217">
        <v>13500</v>
      </c>
      <c r="J47" s="220"/>
      <c r="K47" s="151"/>
      <c r="L47" s="149"/>
      <c r="M47" s="149"/>
      <c r="N47" s="157"/>
      <c r="O47" s="217"/>
      <c r="P47" s="377">
        <f t="shared" si="10"/>
        <v>13500</v>
      </c>
      <c r="Q47" s="230">
        <f t="shared" si="1"/>
        <v>1279.4598999999998</v>
      </c>
      <c r="R47" s="10">
        <f t="shared" si="2"/>
        <v>0.10469749205274481</v>
      </c>
      <c r="S47" s="230">
        <f t="shared" si="3"/>
        <v>0</v>
      </c>
      <c r="T47" s="32">
        <f t="shared" si="4"/>
        <v>0</v>
      </c>
      <c r="U47" s="569">
        <f t="shared" si="11"/>
        <v>0</v>
      </c>
      <c r="V47" s="10">
        <f t="shared" si="12"/>
        <v>0</v>
      </c>
      <c r="W47" s="167"/>
      <c r="X47" s="172"/>
      <c r="Y47" s="181">
        <f t="shared" si="15"/>
        <v>13500</v>
      </c>
      <c r="Z47" s="230">
        <f t="shared" si="16"/>
        <v>0</v>
      </c>
      <c r="AA47" s="10">
        <f t="shared" si="17"/>
        <v>0</v>
      </c>
      <c r="AB47" s="16"/>
      <c r="AC47" s="19"/>
      <c r="AD47" s="17"/>
      <c r="AE47" s="17"/>
      <c r="AF47" s="17"/>
      <c r="AG47" s="41"/>
      <c r="AH47" s="18">
        <f t="shared" si="20"/>
        <v>0</v>
      </c>
    </row>
    <row r="48" spans="1:34" ht="40.35" customHeight="1" outlineLevel="1" x14ac:dyDescent="0.3">
      <c r="A48" s="103" t="s">
        <v>95</v>
      </c>
      <c r="B48" s="189" t="s">
        <v>96</v>
      </c>
      <c r="C48" s="181">
        <v>0</v>
      </c>
      <c r="D48" s="181">
        <v>0</v>
      </c>
      <c r="E48" s="176"/>
      <c r="F48" s="161"/>
      <c r="G48" s="230">
        <f t="shared" si="9"/>
        <v>0</v>
      </c>
      <c r="H48" s="10" t="e">
        <f t="shared" si="0"/>
        <v>#DIV/0!</v>
      </c>
      <c r="I48" s="217"/>
      <c r="J48" s="220"/>
      <c r="K48" s="151"/>
      <c r="L48" s="149"/>
      <c r="M48" s="149"/>
      <c r="N48" s="157"/>
      <c r="O48" s="217"/>
      <c r="P48" s="377">
        <f t="shared" si="10"/>
        <v>0</v>
      </c>
      <c r="Q48" s="230">
        <f t="shared" si="1"/>
        <v>0</v>
      </c>
      <c r="R48" s="10" t="e">
        <f t="shared" si="2"/>
        <v>#DIV/0!</v>
      </c>
      <c r="S48" s="230">
        <f t="shared" si="3"/>
        <v>0</v>
      </c>
      <c r="T48" s="32" t="e">
        <f t="shared" si="4"/>
        <v>#DIV/0!</v>
      </c>
      <c r="U48" s="569">
        <f t="shared" si="11"/>
        <v>0</v>
      </c>
      <c r="V48" s="10" t="e">
        <f t="shared" si="12"/>
        <v>#DIV/0!</v>
      </c>
      <c r="W48" s="167"/>
      <c r="X48" s="172"/>
      <c r="Y48" s="181">
        <f t="shared" si="15"/>
        <v>0</v>
      </c>
      <c r="Z48" s="230">
        <f t="shared" si="16"/>
        <v>0</v>
      </c>
      <c r="AA48" s="10" t="e">
        <f t="shared" si="17"/>
        <v>#DIV/0!</v>
      </c>
      <c r="AB48" s="16"/>
      <c r="AC48" s="19"/>
      <c r="AD48" s="17"/>
      <c r="AE48" s="17"/>
      <c r="AF48" s="17"/>
      <c r="AG48" s="41"/>
      <c r="AH48" s="18">
        <f t="shared" si="20"/>
        <v>0</v>
      </c>
    </row>
    <row r="49" spans="1:34" ht="40.35" customHeight="1" outlineLevel="1" x14ac:dyDescent="0.3">
      <c r="A49" s="103" t="s">
        <v>52</v>
      </c>
      <c r="B49" s="189" t="s">
        <v>218</v>
      </c>
      <c r="C49" s="181">
        <v>15658.620199999999</v>
      </c>
      <c r="D49" s="181">
        <v>19000</v>
      </c>
      <c r="E49" s="176"/>
      <c r="F49" s="161"/>
      <c r="G49" s="230">
        <f t="shared" si="9"/>
        <v>-15000</v>
      </c>
      <c r="H49" s="10">
        <f t="shared" si="0"/>
        <v>-1</v>
      </c>
      <c r="I49" s="217">
        <v>15000</v>
      </c>
      <c r="J49" s="220"/>
      <c r="K49" s="151"/>
      <c r="L49" s="149"/>
      <c r="M49" s="149"/>
      <c r="N49" s="157"/>
      <c r="O49" s="217"/>
      <c r="P49" s="377">
        <f t="shared" si="10"/>
        <v>15000</v>
      </c>
      <c r="Q49" s="230">
        <f t="shared" si="1"/>
        <v>-658.62019999999939</v>
      </c>
      <c r="R49" s="10">
        <f t="shared" si="2"/>
        <v>-4.2061190040231011E-2</v>
      </c>
      <c r="S49" s="230">
        <f t="shared" si="3"/>
        <v>-4000</v>
      </c>
      <c r="T49" s="32">
        <f t="shared" si="4"/>
        <v>-0.21052631578947367</v>
      </c>
      <c r="U49" s="569">
        <f t="shared" si="11"/>
        <v>-4000</v>
      </c>
      <c r="V49" s="10">
        <f t="shared" si="12"/>
        <v>-0.21052631578947367</v>
      </c>
      <c r="W49" s="167"/>
      <c r="X49" s="172"/>
      <c r="Y49" s="181">
        <f t="shared" si="15"/>
        <v>15000</v>
      </c>
      <c r="Z49" s="230">
        <f t="shared" si="16"/>
        <v>-4000</v>
      </c>
      <c r="AA49" s="10">
        <f t="shared" si="17"/>
        <v>-0.21052631578947367</v>
      </c>
      <c r="AB49" s="16"/>
      <c r="AC49" s="19"/>
      <c r="AD49" s="17"/>
      <c r="AE49" s="17"/>
      <c r="AF49" s="17"/>
      <c r="AG49" s="41"/>
      <c r="AH49" s="18">
        <f t="shared" si="20"/>
        <v>0</v>
      </c>
    </row>
    <row r="50" spans="1:34" ht="40.35" customHeight="1" outlineLevel="1" x14ac:dyDescent="0.3">
      <c r="A50" s="103" t="s">
        <v>52</v>
      </c>
      <c r="B50" s="189" t="s">
        <v>98</v>
      </c>
      <c r="C50" s="181">
        <v>0</v>
      </c>
      <c r="D50" s="181">
        <v>75000</v>
      </c>
      <c r="E50" s="181"/>
      <c r="F50" s="201"/>
      <c r="G50" s="230">
        <f t="shared" si="9"/>
        <v>-170000</v>
      </c>
      <c r="H50" s="10">
        <f t="shared" si="0"/>
        <v>-1</v>
      </c>
      <c r="I50" s="217">
        <v>170000</v>
      </c>
      <c r="J50" s="285"/>
      <c r="K50" s="151"/>
      <c r="L50" s="151"/>
      <c r="M50" s="151"/>
      <c r="N50" s="158"/>
      <c r="O50" s="217"/>
      <c r="P50" s="377">
        <f t="shared" si="10"/>
        <v>170000</v>
      </c>
      <c r="Q50" s="230">
        <f t="shared" si="1"/>
        <v>170000</v>
      </c>
      <c r="R50" s="10" t="e">
        <f t="shared" si="2"/>
        <v>#DIV/0!</v>
      </c>
      <c r="S50" s="230">
        <f t="shared" si="3"/>
        <v>95000</v>
      </c>
      <c r="T50" s="32">
        <f t="shared" si="4"/>
        <v>1.2666666666666666</v>
      </c>
      <c r="U50" s="569">
        <f t="shared" si="11"/>
        <v>95000</v>
      </c>
      <c r="V50" s="10">
        <f t="shared" si="12"/>
        <v>1.2666666666666666</v>
      </c>
      <c r="W50" s="167"/>
      <c r="X50" s="172"/>
      <c r="Y50" s="181">
        <f t="shared" si="15"/>
        <v>170000</v>
      </c>
      <c r="Z50" s="230">
        <f t="shared" si="16"/>
        <v>95000</v>
      </c>
      <c r="AA50" s="10">
        <f t="shared" si="17"/>
        <v>1.2666666666666666</v>
      </c>
      <c r="AB50" s="16"/>
      <c r="AC50" s="19"/>
      <c r="AD50" s="17"/>
      <c r="AE50" s="17"/>
      <c r="AF50" s="17"/>
      <c r="AG50" s="41"/>
      <c r="AH50" s="18">
        <f t="shared" si="20"/>
        <v>0</v>
      </c>
    </row>
    <row r="51" spans="1:34" ht="40.35" customHeight="1" outlineLevel="1" x14ac:dyDescent="0.3">
      <c r="A51" s="103" t="s">
        <v>221</v>
      </c>
      <c r="B51" s="189" t="s">
        <v>99</v>
      </c>
      <c r="C51" s="181">
        <v>30268.540400000002</v>
      </c>
      <c r="D51" s="181">
        <v>35000</v>
      </c>
      <c r="E51" s="176"/>
      <c r="F51" s="161"/>
      <c r="G51" s="230">
        <f t="shared" si="9"/>
        <v>-50000</v>
      </c>
      <c r="H51" s="10">
        <f t="shared" si="0"/>
        <v>-1</v>
      </c>
      <c r="I51" s="217">
        <v>50000</v>
      </c>
      <c r="J51" s="220"/>
      <c r="K51" s="151"/>
      <c r="L51" s="149"/>
      <c r="M51" s="149"/>
      <c r="N51" s="157"/>
      <c r="O51" s="217"/>
      <c r="P51" s="377">
        <f t="shared" si="10"/>
        <v>50000</v>
      </c>
      <c r="Q51" s="230">
        <f t="shared" si="1"/>
        <v>19731.459599999998</v>
      </c>
      <c r="R51" s="10">
        <f t="shared" si="2"/>
        <v>0.65188011510459209</v>
      </c>
      <c r="S51" s="230">
        <f t="shared" si="3"/>
        <v>15000</v>
      </c>
      <c r="T51" s="32">
        <f t="shared" si="4"/>
        <v>0.4285714285714286</v>
      </c>
      <c r="U51" s="569">
        <f t="shared" si="11"/>
        <v>15000</v>
      </c>
      <c r="V51" s="10">
        <f t="shared" si="12"/>
        <v>0.4285714285714286</v>
      </c>
      <c r="W51" s="167"/>
      <c r="X51" s="172"/>
      <c r="Y51" s="181">
        <f t="shared" si="15"/>
        <v>50000</v>
      </c>
      <c r="Z51" s="230">
        <f t="shared" si="16"/>
        <v>15000</v>
      </c>
      <c r="AA51" s="10">
        <f t="shared" si="17"/>
        <v>0.4285714285714286</v>
      </c>
      <c r="AB51" s="16"/>
      <c r="AC51" s="19"/>
      <c r="AD51" s="17"/>
      <c r="AE51" s="17"/>
      <c r="AF51" s="17"/>
      <c r="AG51" s="41"/>
      <c r="AH51" s="18">
        <f t="shared" si="20"/>
        <v>0</v>
      </c>
    </row>
    <row r="52" spans="1:34" ht="40.35" customHeight="1" outlineLevel="1" x14ac:dyDescent="0.3">
      <c r="A52" s="103" t="s">
        <v>100</v>
      </c>
      <c r="B52" s="189" t="s">
        <v>102</v>
      </c>
      <c r="C52" s="181">
        <v>16427.240000000002</v>
      </c>
      <c r="D52" s="181">
        <v>17000</v>
      </c>
      <c r="E52" s="176"/>
      <c r="F52" s="161"/>
      <c r="G52" s="230">
        <f t="shared" si="9"/>
        <v>-17000</v>
      </c>
      <c r="H52" s="10">
        <f t="shared" si="0"/>
        <v>-1</v>
      </c>
      <c r="I52" s="217">
        <v>17000</v>
      </c>
      <c r="J52" s="220"/>
      <c r="K52" s="151"/>
      <c r="L52" s="149"/>
      <c r="M52" s="149"/>
      <c r="N52" s="157"/>
      <c r="O52" s="217"/>
      <c r="P52" s="377">
        <f t="shared" si="10"/>
        <v>17000</v>
      </c>
      <c r="Q52" s="230">
        <f t="shared" si="1"/>
        <v>572.7599999999984</v>
      </c>
      <c r="R52" s="10">
        <f t="shared" si="2"/>
        <v>3.4866477874554658E-2</v>
      </c>
      <c r="S52" s="230">
        <f t="shared" si="3"/>
        <v>0</v>
      </c>
      <c r="T52" s="32">
        <f t="shared" si="4"/>
        <v>0</v>
      </c>
      <c r="U52" s="569">
        <f t="shared" si="11"/>
        <v>0</v>
      </c>
      <c r="V52" s="10">
        <f t="shared" si="12"/>
        <v>0</v>
      </c>
      <c r="W52" s="167"/>
      <c r="X52" s="172"/>
      <c r="Y52" s="181">
        <f t="shared" si="15"/>
        <v>17000</v>
      </c>
      <c r="Z52" s="230">
        <f t="shared" si="16"/>
        <v>0</v>
      </c>
      <c r="AA52" s="10">
        <f t="shared" si="17"/>
        <v>0</v>
      </c>
      <c r="AB52" s="16"/>
      <c r="AC52" s="19"/>
      <c r="AD52" s="17"/>
      <c r="AE52" s="17"/>
      <c r="AF52" s="17"/>
      <c r="AG52" s="41"/>
      <c r="AH52" s="18">
        <f t="shared" si="20"/>
        <v>0</v>
      </c>
    </row>
    <row r="53" spans="1:34" ht="40.35" customHeight="1" outlineLevel="1" thickBot="1" x14ac:dyDescent="0.35">
      <c r="A53" s="108" t="s">
        <v>100</v>
      </c>
      <c r="B53" s="190" t="s">
        <v>103</v>
      </c>
      <c r="C53" s="209">
        <v>11952.5599</v>
      </c>
      <c r="D53" s="209">
        <v>14000</v>
      </c>
      <c r="E53" s="178"/>
      <c r="F53" s="184"/>
      <c r="G53" s="230">
        <f t="shared" si="9"/>
        <v>-14000</v>
      </c>
      <c r="H53" s="10">
        <f t="shared" si="0"/>
        <v>-1</v>
      </c>
      <c r="I53" s="217">
        <v>14000</v>
      </c>
      <c r="J53" s="286"/>
      <c r="K53" s="245"/>
      <c r="L53" s="150"/>
      <c r="M53" s="150"/>
      <c r="N53" s="159"/>
      <c r="O53" s="236"/>
      <c r="P53" s="379">
        <f t="shared" si="10"/>
        <v>14000</v>
      </c>
      <c r="Q53" s="295">
        <f t="shared" si="1"/>
        <v>2047.4400999999998</v>
      </c>
      <c r="R53" s="47">
        <f t="shared" si="2"/>
        <v>0.17129720471009735</v>
      </c>
      <c r="S53" s="295">
        <f t="shared" si="3"/>
        <v>0</v>
      </c>
      <c r="T53" s="49">
        <f t="shared" si="4"/>
        <v>0</v>
      </c>
      <c r="U53" s="572">
        <f t="shared" si="11"/>
        <v>0</v>
      </c>
      <c r="V53" s="47">
        <f t="shared" si="12"/>
        <v>0</v>
      </c>
      <c r="W53" s="169"/>
      <c r="X53" s="174"/>
      <c r="Y53" s="181">
        <f t="shared" si="15"/>
        <v>14000</v>
      </c>
      <c r="Z53" s="295">
        <f t="shared" si="16"/>
        <v>0</v>
      </c>
      <c r="AA53" s="47">
        <f t="shared" si="17"/>
        <v>0</v>
      </c>
      <c r="AB53" s="16"/>
      <c r="AC53" s="121"/>
      <c r="AD53" s="117"/>
      <c r="AE53" s="117"/>
      <c r="AF53" s="117"/>
      <c r="AG53" s="118"/>
      <c r="AH53" s="119">
        <f t="shared" si="20"/>
        <v>0</v>
      </c>
    </row>
    <row r="54" spans="1:34" ht="36" customHeight="1" thickBot="1" x14ac:dyDescent="0.35">
      <c r="A54" s="891" t="s">
        <v>225</v>
      </c>
      <c r="B54" s="892"/>
      <c r="C54" s="164">
        <f>C39+C40</f>
        <v>14527016.751399999</v>
      </c>
      <c r="D54" s="164">
        <f>D39+D40</f>
        <v>12763755.791748891</v>
      </c>
      <c r="E54" s="164">
        <f>E39+E40</f>
        <v>0</v>
      </c>
      <c r="F54" s="208">
        <f>F39+F40</f>
        <v>0</v>
      </c>
      <c r="G54" s="291">
        <f t="shared" si="9"/>
        <v>-9882135.079564061</v>
      </c>
      <c r="H54" s="292">
        <f t="shared" si="0"/>
        <v>-1</v>
      </c>
      <c r="I54" s="215">
        <f>I39+I40</f>
        <v>9882135.079564061</v>
      </c>
      <c r="J54" s="287"/>
      <c r="K54" s="228"/>
      <c r="L54" s="228"/>
      <c r="M54" s="228"/>
      <c r="N54" s="288"/>
      <c r="O54" s="215">
        <f>O40+O39</f>
        <v>504000</v>
      </c>
      <c r="P54" s="378">
        <f t="shared" si="10"/>
        <v>9378135.079564061</v>
      </c>
      <c r="Q54" s="291">
        <f t="shared" si="1"/>
        <v>-4644881.6718359385</v>
      </c>
      <c r="R54" s="292">
        <f t="shared" si="2"/>
        <v>-0.31974091799600224</v>
      </c>
      <c r="S54" s="291">
        <f t="shared" si="3"/>
        <v>-2881620.7121848296</v>
      </c>
      <c r="T54" s="556">
        <f t="shared" si="4"/>
        <v>-0.22576589204626185</v>
      </c>
      <c r="U54" s="564">
        <f t="shared" si="11"/>
        <v>-3385620.7121848296</v>
      </c>
      <c r="V54" s="558">
        <f t="shared" si="12"/>
        <v>-0.26525270205917439</v>
      </c>
      <c r="W54" s="39"/>
      <c r="X54" s="165">
        <f>X39+X40</f>
        <v>0</v>
      </c>
      <c r="Y54" s="163">
        <f t="shared" si="15"/>
        <v>9882135.079564061</v>
      </c>
      <c r="Z54" s="291">
        <f t="shared" si="16"/>
        <v>-2881620.7121848296</v>
      </c>
      <c r="AA54" s="292">
        <f t="shared" si="17"/>
        <v>-0.22576589204626185</v>
      </c>
      <c r="AB54" s="4"/>
      <c r="AC54" s="28">
        <f t="shared" ref="AC54:AH54" si="21">AC39+AC40</f>
        <v>0</v>
      </c>
      <c r="AD54" s="7">
        <f t="shared" si="21"/>
        <v>0</v>
      </c>
      <c r="AE54" s="7">
        <f t="shared" si="21"/>
        <v>0</v>
      </c>
      <c r="AF54" s="7">
        <f t="shared" si="21"/>
        <v>0</v>
      </c>
      <c r="AG54" s="7">
        <f t="shared" si="21"/>
        <v>0</v>
      </c>
      <c r="AH54" s="29">
        <f t="shared" si="21"/>
        <v>0</v>
      </c>
    </row>
    <row r="55" spans="1:34" ht="36" customHeight="1" thickBot="1" x14ac:dyDescent="0.35">
      <c r="A55" s="893" t="s">
        <v>226</v>
      </c>
      <c r="B55" s="894"/>
      <c r="C55" s="298">
        <f>SUM(C17)+C54</f>
        <v>21253496.760499999</v>
      </c>
      <c r="D55" s="298">
        <f>SUM(D17)+D54</f>
        <v>19089948.500070341</v>
      </c>
      <c r="E55" s="298">
        <f>SUM(E17)+E54</f>
        <v>0</v>
      </c>
      <c r="F55" s="315">
        <f>SUM(F17)+F54</f>
        <v>0</v>
      </c>
      <c r="G55" s="299">
        <f t="shared" si="9"/>
        <v>-16088779.264857762</v>
      </c>
      <c r="H55" s="300">
        <f t="shared" si="0"/>
        <v>-1</v>
      </c>
      <c r="I55" s="301">
        <f>SUM(I17)+I54</f>
        <v>16088779.264857762</v>
      </c>
      <c r="J55" s="305"/>
      <c r="K55" s="306"/>
      <c r="L55" s="306"/>
      <c r="M55" s="306"/>
      <c r="N55" s="307"/>
      <c r="O55" s="301">
        <f>SUM(O17)+O54</f>
        <v>504000</v>
      </c>
      <c r="P55" s="380">
        <f t="shared" si="10"/>
        <v>15584779.264857762</v>
      </c>
      <c r="Q55" s="302">
        <f t="shared" si="1"/>
        <v>-5164717.4956422374</v>
      </c>
      <c r="R55" s="303">
        <f t="shared" si="2"/>
        <v>-0.24300554180999323</v>
      </c>
      <c r="S55" s="302">
        <f t="shared" si="3"/>
        <v>-3001169.2352125794</v>
      </c>
      <c r="T55" s="304">
        <f t="shared" si="4"/>
        <v>-0.1572120131807333</v>
      </c>
      <c r="U55" s="573">
        <f t="shared" si="11"/>
        <v>-3505169.2352125794</v>
      </c>
      <c r="V55" s="304">
        <f t="shared" si="12"/>
        <v>-0.18361334160747811</v>
      </c>
      <c r="W55" s="308"/>
      <c r="X55" s="309">
        <f>SUM(X17)+X54</f>
        <v>0</v>
      </c>
      <c r="Y55" s="310">
        <f t="shared" si="15"/>
        <v>16088779.264857762</v>
      </c>
      <c r="Z55" s="302">
        <f t="shared" si="16"/>
        <v>-3001169.2352125794</v>
      </c>
      <c r="AA55" s="303">
        <f t="shared" si="17"/>
        <v>-0.1572120131807333</v>
      </c>
      <c r="AB55" s="4"/>
      <c r="AC55" s="28">
        <f t="shared" ref="AC55:AH55" si="22">SUM(AC17)+AC54</f>
        <v>19400</v>
      </c>
      <c r="AD55" s="7">
        <f t="shared" si="22"/>
        <v>40267</v>
      </c>
      <c r="AE55" s="7">
        <f t="shared" si="22"/>
        <v>41000</v>
      </c>
      <c r="AF55" s="7">
        <f t="shared" si="22"/>
        <v>41000</v>
      </c>
      <c r="AG55" s="7">
        <f t="shared" si="22"/>
        <v>40000</v>
      </c>
      <c r="AH55" s="29">
        <f t="shared" si="22"/>
        <v>181667</v>
      </c>
    </row>
  </sheetData>
  <mergeCells count="7">
    <mergeCell ref="A55:B55"/>
    <mergeCell ref="AC2:AH2"/>
    <mergeCell ref="AC3:AH3"/>
    <mergeCell ref="A17:B17"/>
    <mergeCell ref="A39:B39"/>
    <mergeCell ref="A40:B40"/>
    <mergeCell ref="A54:B54"/>
  </mergeCells>
  <phoneticPr fontId="3" type="noConversion"/>
  <conditionalFormatting sqref="G5:H16 J5:N16">
    <cfRule type="cellIs" dxfId="785" priority="88" operator="lessThan">
      <formula>0</formula>
    </cfRule>
    <cfRule type="cellIs" dxfId="784" priority="90" operator="greaterThan">
      <formula>0</formula>
    </cfRule>
    <cfRule type="cellIs" dxfId="783" priority="89" operator="greaterThan">
      <formula>0</formula>
    </cfRule>
  </conditionalFormatting>
  <conditionalFormatting sqref="G17:H17 J17:N17">
    <cfRule type="cellIs" dxfId="782" priority="94" operator="greaterThan">
      <formula>600000</formula>
    </cfRule>
    <cfRule type="cellIs" dxfId="781" priority="93" operator="greaterThan">
      <formula>0</formula>
    </cfRule>
    <cfRule type="cellIs" dxfId="780" priority="91" operator="lessThan">
      <formula>0</formula>
    </cfRule>
    <cfRule type="cellIs" dxfId="779" priority="96" operator="greaterThan">
      <formula>0</formula>
    </cfRule>
    <cfRule type="cellIs" dxfId="778" priority="95" operator="greaterThan">
      <formula>600000</formula>
    </cfRule>
  </conditionalFormatting>
  <conditionalFormatting sqref="G18:H38 Z18:AA38">
    <cfRule type="cellIs" dxfId="777" priority="4" operator="lessThan">
      <formula>0</formula>
    </cfRule>
    <cfRule type="cellIs" dxfId="776" priority="5" operator="greaterThan">
      <formula>0</formula>
    </cfRule>
    <cfRule type="cellIs" dxfId="775" priority="6" operator="greaterThan">
      <formula>0</formula>
    </cfRule>
  </conditionalFormatting>
  <conditionalFormatting sqref="G39:H40">
    <cfRule type="cellIs" dxfId="774" priority="85" operator="greaterThan">
      <formula>600000</formula>
    </cfRule>
    <cfRule type="cellIs" dxfId="773" priority="87" operator="greaterThan">
      <formula>0</formula>
    </cfRule>
    <cfRule type="cellIs" dxfId="772" priority="83" operator="lessThan">
      <formula>0</formula>
    </cfRule>
    <cfRule type="cellIs" dxfId="771" priority="86" operator="greaterThan">
      <formula>600000</formula>
    </cfRule>
    <cfRule type="cellIs" dxfId="770" priority="84" operator="greaterThan">
      <formula>0</formula>
    </cfRule>
  </conditionalFormatting>
  <conditionalFormatting sqref="G41:H53">
    <cfRule type="cellIs" dxfId="769" priority="81" operator="greaterThan">
      <formula>0</formula>
    </cfRule>
    <cfRule type="cellIs" dxfId="768" priority="82" operator="greaterThan">
      <formula>0</formula>
    </cfRule>
    <cfRule type="cellIs" dxfId="767" priority="80" operator="lessThan">
      <formula>0</formula>
    </cfRule>
  </conditionalFormatting>
  <conditionalFormatting sqref="G54:H55">
    <cfRule type="cellIs" dxfId="766" priority="76" operator="greaterThan">
      <formula>0</formula>
    </cfRule>
    <cfRule type="cellIs" dxfId="765" priority="79" operator="greaterThan">
      <formula>0</formula>
    </cfRule>
    <cfRule type="cellIs" dxfId="764" priority="78" operator="greaterThan">
      <formula>600000</formula>
    </cfRule>
    <cfRule type="cellIs" dxfId="763" priority="75" operator="lessThan">
      <formula>0</formula>
    </cfRule>
    <cfRule type="cellIs" dxfId="762" priority="77" operator="greaterThan">
      <formula>600000</formula>
    </cfRule>
  </conditionalFormatting>
  <conditionalFormatting sqref="J18:N55">
    <cfRule type="cellIs" dxfId="761" priority="9" operator="greaterThan">
      <formula>0</formula>
    </cfRule>
    <cfRule type="cellIs" dxfId="760" priority="8" operator="lessThan">
      <formula>0</formula>
    </cfRule>
    <cfRule type="cellIs" dxfId="759" priority="7" operator="greaterThan">
      <formula>0</formula>
    </cfRule>
    <cfRule type="cellIs" dxfId="758" priority="11" operator="greaterThan">
      <formula>0</formula>
    </cfRule>
    <cfRule type="cellIs" dxfId="757" priority="10" operator="lessThan">
      <formula>0</formula>
    </cfRule>
  </conditionalFormatting>
  <conditionalFormatting sqref="Q5:V16">
    <cfRule type="cellIs" dxfId="756" priority="30" operator="lessThan">
      <formula>0</formula>
    </cfRule>
    <cfRule type="cellIs" dxfId="755" priority="31" operator="greaterThan">
      <formula>0</formula>
    </cfRule>
    <cfRule type="cellIs" dxfId="754" priority="32" operator="greaterThan">
      <formula>0</formula>
    </cfRule>
  </conditionalFormatting>
  <conditionalFormatting sqref="Q17:V17">
    <cfRule type="cellIs" dxfId="753" priority="33" operator="lessThan">
      <formula>0</formula>
    </cfRule>
    <cfRule type="cellIs" dxfId="752" priority="35" operator="greaterThan">
      <formula>0</formula>
    </cfRule>
    <cfRule type="cellIs" dxfId="751" priority="36" operator="greaterThan">
      <formula>600000</formula>
    </cfRule>
    <cfRule type="cellIs" dxfId="750" priority="37" operator="greaterThan">
      <formula>600000</formula>
    </cfRule>
    <cfRule type="cellIs" dxfId="749" priority="38" operator="greaterThan">
      <formula>0</formula>
    </cfRule>
  </conditionalFormatting>
  <conditionalFormatting sqref="Q18:V38">
    <cfRule type="cellIs" dxfId="748" priority="1" operator="lessThan">
      <formula>0</formula>
    </cfRule>
    <cfRule type="cellIs" dxfId="747" priority="2" operator="greaterThan">
      <formula>0</formula>
    </cfRule>
    <cfRule type="cellIs" dxfId="746" priority="3" operator="greaterThan">
      <formula>0</formula>
    </cfRule>
  </conditionalFormatting>
  <conditionalFormatting sqref="Q39:V40">
    <cfRule type="cellIs" dxfId="745" priority="27" operator="greaterThan">
      <formula>600000</formula>
    </cfRule>
    <cfRule type="cellIs" dxfId="744" priority="28" operator="greaterThan">
      <formula>600000</formula>
    </cfRule>
    <cfRule type="cellIs" dxfId="743" priority="29" operator="greaterThan">
      <formula>0</formula>
    </cfRule>
    <cfRule type="cellIs" dxfId="742" priority="26" operator="greaterThan">
      <formula>0</formula>
    </cfRule>
    <cfRule type="cellIs" dxfId="741" priority="25" operator="lessThan">
      <formula>0</formula>
    </cfRule>
  </conditionalFormatting>
  <conditionalFormatting sqref="Q41:V53">
    <cfRule type="cellIs" dxfId="740" priority="24" operator="greaterThan">
      <formula>0</formula>
    </cfRule>
    <cfRule type="cellIs" dxfId="739" priority="23" operator="greaterThan">
      <formula>0</formula>
    </cfRule>
    <cfRule type="cellIs" dxfId="738" priority="22" operator="lessThan">
      <formula>0</formula>
    </cfRule>
  </conditionalFormatting>
  <conditionalFormatting sqref="Q54:V55">
    <cfRule type="cellIs" dxfId="737" priority="16" operator="greaterThan">
      <formula>0</formula>
    </cfRule>
    <cfRule type="cellIs" dxfId="736" priority="15" operator="greaterThan">
      <formula>600000</formula>
    </cfRule>
    <cfRule type="cellIs" dxfId="735" priority="14" operator="greaterThan">
      <formula>600000</formula>
    </cfRule>
    <cfRule type="cellIs" dxfId="734" priority="13" operator="greaterThan">
      <formula>0</formula>
    </cfRule>
    <cfRule type="cellIs" dxfId="733" priority="12" operator="lessThan">
      <formula>0</formula>
    </cfRule>
  </conditionalFormatting>
  <conditionalFormatting sqref="Z5:AA16">
    <cfRule type="cellIs" dxfId="732" priority="59" operator="lessThan">
      <formula>0</formula>
    </cfRule>
    <cfRule type="cellIs" dxfId="731" priority="60" operator="greaterThan">
      <formula>0</formula>
    </cfRule>
    <cfRule type="cellIs" dxfId="730" priority="61" operator="greaterThan">
      <formula>0</formula>
    </cfRule>
  </conditionalFormatting>
  <conditionalFormatting sqref="Z17:AA17">
    <cfRule type="cellIs" dxfId="729" priority="54" operator="lessThan">
      <formula>0</formula>
    </cfRule>
    <cfRule type="cellIs" dxfId="728" priority="56" operator="greaterThan">
      <formula>600000</formula>
    </cfRule>
    <cfRule type="cellIs" dxfId="727" priority="57" operator="greaterThan">
      <formula>600000</formula>
    </cfRule>
    <cfRule type="cellIs" dxfId="726" priority="58" operator="greaterThan">
      <formula>0</formula>
    </cfRule>
    <cfRule type="cellIs" dxfId="725" priority="55" operator="greaterThan">
      <formula>0</formula>
    </cfRule>
  </conditionalFormatting>
  <conditionalFormatting sqref="Z39:AA40">
    <cfRule type="cellIs" dxfId="724" priority="49" operator="lessThan">
      <formula>0</formula>
    </cfRule>
    <cfRule type="cellIs" dxfId="723" priority="50" operator="greaterThan">
      <formula>0</formula>
    </cfRule>
    <cfRule type="cellIs" dxfId="722" priority="51" operator="greaterThan">
      <formula>600000</formula>
    </cfRule>
    <cfRule type="cellIs" dxfId="721" priority="52" operator="greaterThan">
      <formula>600000</formula>
    </cfRule>
    <cfRule type="cellIs" dxfId="720" priority="53" operator="greaterThan">
      <formula>0</formula>
    </cfRule>
  </conditionalFormatting>
  <conditionalFormatting sqref="Z41:AA53">
    <cfRule type="cellIs" dxfId="719" priority="41" operator="lessThan">
      <formula>0</formula>
    </cfRule>
    <cfRule type="cellIs" dxfId="718" priority="43" operator="greaterThan">
      <formula>0</formula>
    </cfRule>
    <cfRule type="cellIs" dxfId="717" priority="42" operator="greaterThan">
      <formula>0</formula>
    </cfRule>
  </conditionalFormatting>
  <conditionalFormatting sqref="Z54:AA55">
    <cfRule type="cellIs" dxfId="716" priority="46" operator="greaterThan">
      <formula>600000</formula>
    </cfRule>
    <cfRule type="cellIs" dxfId="715" priority="44" operator="lessThan">
      <formula>0</formula>
    </cfRule>
    <cfRule type="cellIs" dxfId="714" priority="45" operator="greaterThan">
      <formula>0</formula>
    </cfRule>
    <cfRule type="cellIs" dxfId="713" priority="47" operator="greaterThan">
      <formula>600000</formula>
    </cfRule>
    <cfRule type="cellIs" dxfId="712" priority="48" operator="greater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E522-7619-46B9-8812-891063698283}">
  <sheetPr codeName="Tabelle7"/>
  <dimension ref="A1:AM55"/>
  <sheetViews>
    <sheetView zoomScale="50" zoomScaleNormal="50" workbookViewId="0">
      <selection activeCell="Q32" sqref="Q32"/>
    </sheetView>
  </sheetViews>
  <sheetFormatPr defaultColWidth="9.44140625" defaultRowHeight="14.4" outlineLevelRow="1" outlineLevelCol="1" x14ac:dyDescent="0.3"/>
  <cols>
    <col min="1" max="1" width="32.5546875" style="137" customWidth="1"/>
    <col min="2" max="2" width="57.44140625" style="137" bestFit="1" customWidth="1"/>
    <col min="3" max="3" width="22.5546875" style="104" customWidth="1"/>
    <col min="4" max="6" width="22.5546875" customWidth="1"/>
    <col min="7" max="8" width="22.5546875" hidden="1" customWidth="1"/>
    <col min="9" max="9" width="22.5546875" style="127" customWidth="1"/>
    <col min="10" max="15" width="22.5546875" hidden="1" customWidth="1" outlineLevel="1"/>
    <col min="16" max="16" width="22.5546875" style="127" customWidth="1" collapsed="1"/>
    <col min="17" max="17" width="22.5546875" style="127" customWidth="1"/>
    <col min="18" max="21" width="22.5546875" customWidth="1"/>
    <col min="22" max="22" width="21.44140625" customWidth="1"/>
    <col min="23" max="23" width="22.5546875" customWidth="1"/>
    <col min="24" max="24" width="72.5546875" customWidth="1"/>
    <col min="25" max="25" width="22.5546875" customWidth="1"/>
    <col min="26" max="26" width="20.44140625" customWidth="1"/>
    <col min="27" max="28" width="22.5546875" customWidth="1"/>
    <col min="29" max="29" width="5.44140625" customWidth="1"/>
    <col min="30" max="36" width="22.5546875" customWidth="1"/>
  </cols>
  <sheetData>
    <row r="1" spans="1:36" ht="15" thickBot="1" x14ac:dyDescent="0.35"/>
    <row r="2" spans="1:36" ht="52.35" customHeight="1" thickBot="1" x14ac:dyDescent="0.35">
      <c r="A2" s="1"/>
      <c r="B2" s="1"/>
      <c r="C2" s="1"/>
      <c r="D2" s="2"/>
      <c r="E2" s="2"/>
      <c r="F2" s="2"/>
      <c r="G2" s="2"/>
      <c r="H2" s="2"/>
      <c r="I2" s="210"/>
      <c r="J2" s="1"/>
      <c r="K2" s="1"/>
      <c r="L2" s="1"/>
      <c r="M2" s="1"/>
      <c r="N2" s="1"/>
      <c r="O2" s="1"/>
      <c r="P2" s="210"/>
      <c r="Q2" s="210"/>
      <c r="R2" s="1"/>
      <c r="S2" s="2"/>
      <c r="T2" s="2"/>
      <c r="U2" s="2"/>
      <c r="V2" s="2"/>
      <c r="W2" s="2"/>
      <c r="X2" s="2"/>
      <c r="Y2" s="2"/>
      <c r="Z2" s="2"/>
      <c r="AA2" s="2"/>
      <c r="AB2" s="2"/>
      <c r="AC2" s="2"/>
      <c r="AD2" s="895" t="s">
        <v>167</v>
      </c>
      <c r="AE2" s="896"/>
      <c r="AF2" s="896"/>
      <c r="AG2" s="896"/>
      <c r="AH2" s="896"/>
      <c r="AI2" s="896"/>
      <c r="AJ2" s="897"/>
    </row>
    <row r="3" spans="1:36" s="271" customFormat="1" ht="62.85" customHeight="1" thickBot="1" x14ac:dyDescent="0.35">
      <c r="A3" s="269"/>
      <c r="B3" s="269"/>
      <c r="C3" s="269"/>
      <c r="D3" s="269"/>
      <c r="E3" s="270" t="s">
        <v>167</v>
      </c>
      <c r="F3" s="269"/>
      <c r="G3" s="269"/>
      <c r="H3" s="269"/>
      <c r="I3" s="270" t="s">
        <v>167</v>
      </c>
      <c r="J3" s="269"/>
      <c r="K3" s="269"/>
      <c r="L3" s="269"/>
      <c r="M3" s="269"/>
      <c r="N3" s="269"/>
      <c r="O3" s="269"/>
      <c r="P3" s="270" t="s">
        <v>167</v>
      </c>
      <c r="Q3" s="269"/>
      <c r="R3" s="269"/>
      <c r="S3" s="269"/>
      <c r="T3" s="269"/>
      <c r="U3" s="269"/>
      <c r="V3" s="514"/>
      <c r="W3" s="514"/>
      <c r="X3" s="270" t="s">
        <v>167</v>
      </c>
      <c r="Y3" s="270" t="s">
        <v>167</v>
      </c>
      <c r="Z3" s="269"/>
      <c r="AA3" s="269"/>
      <c r="AB3" s="269"/>
      <c r="AC3" s="269"/>
      <c r="AD3" s="898" t="s">
        <v>168</v>
      </c>
      <c r="AE3" s="899"/>
      <c r="AF3" s="899"/>
      <c r="AG3" s="899"/>
      <c r="AH3" s="899"/>
      <c r="AI3" s="900"/>
      <c r="AJ3" s="901"/>
    </row>
    <row r="4" spans="1:36" ht="96.6" customHeight="1" thickBot="1" x14ac:dyDescent="0.35">
      <c r="A4" s="146" t="s">
        <v>1</v>
      </c>
      <c r="B4" s="35" t="s">
        <v>2</v>
      </c>
      <c r="C4" s="293" t="s">
        <v>349</v>
      </c>
      <c r="D4" s="317" t="s">
        <v>350</v>
      </c>
      <c r="E4" s="279" t="s">
        <v>351</v>
      </c>
      <c r="F4" s="279" t="s">
        <v>352</v>
      </c>
      <c r="G4" s="97" t="s">
        <v>353</v>
      </c>
      <c r="H4" s="272" t="s">
        <v>354</v>
      </c>
      <c r="I4" s="35" t="s">
        <v>175</v>
      </c>
      <c r="J4" s="221" t="s">
        <v>344</v>
      </c>
      <c r="K4" s="221" t="s">
        <v>355</v>
      </c>
      <c r="L4" s="221" t="s">
        <v>356</v>
      </c>
      <c r="M4" s="221" t="s">
        <v>357</v>
      </c>
      <c r="N4" s="221" t="s">
        <v>358</v>
      </c>
      <c r="O4" s="221" t="s">
        <v>359</v>
      </c>
      <c r="P4" s="278" t="s">
        <v>181</v>
      </c>
      <c r="Q4" s="364" t="s">
        <v>182</v>
      </c>
      <c r="R4" s="311" t="s">
        <v>183</v>
      </c>
      <c r="S4" s="312" t="s">
        <v>184</v>
      </c>
      <c r="T4" s="318" t="s">
        <v>185</v>
      </c>
      <c r="U4" s="557" t="s">
        <v>186</v>
      </c>
      <c r="V4" s="567" t="s">
        <v>187</v>
      </c>
      <c r="W4" s="319" t="s">
        <v>188</v>
      </c>
      <c r="X4" s="35" t="s">
        <v>189</v>
      </c>
      <c r="Y4" s="35" t="s">
        <v>190</v>
      </c>
      <c r="Z4" s="35" t="s">
        <v>191</v>
      </c>
      <c r="AA4" s="320" t="s">
        <v>317</v>
      </c>
      <c r="AB4" s="319" t="s">
        <v>318</v>
      </c>
      <c r="AC4" s="294"/>
      <c r="AD4" s="5" t="s">
        <v>344</v>
      </c>
      <c r="AE4" s="6" t="s">
        <v>355</v>
      </c>
      <c r="AF4" s="6" t="s">
        <v>356</v>
      </c>
      <c r="AG4" s="6" t="s">
        <v>357</v>
      </c>
      <c r="AH4" s="6" t="s">
        <v>358</v>
      </c>
      <c r="AI4" s="6" t="s">
        <v>359</v>
      </c>
      <c r="AJ4" s="15" t="s">
        <v>21</v>
      </c>
    </row>
    <row r="5" spans="1:36" ht="36" customHeight="1" outlineLevel="1" x14ac:dyDescent="0.3">
      <c r="A5" s="139" t="s">
        <v>34</v>
      </c>
      <c r="B5" s="36" t="s">
        <v>35</v>
      </c>
      <c r="C5" s="195">
        <v>103401.1308</v>
      </c>
      <c r="D5" s="196">
        <v>110055.89052351344</v>
      </c>
      <c r="E5" s="183"/>
      <c r="F5" s="183"/>
      <c r="G5" s="273">
        <f>E5-I5</f>
        <v>-143072.6576487</v>
      </c>
      <c r="H5" s="9">
        <f t="shared" ref="H5:H55" si="0">E5/I5-1</f>
        <v>-1</v>
      </c>
      <c r="I5" s="211">
        <v>143072.6576487</v>
      </c>
      <c r="J5" s="51"/>
      <c r="K5" s="131"/>
      <c r="L5" s="8"/>
      <c r="M5" s="8"/>
      <c r="N5" s="515"/>
      <c r="O5" s="153"/>
      <c r="P5" s="211"/>
      <c r="Q5" s="365">
        <f>I5-P5</f>
        <v>143072.6576487</v>
      </c>
      <c r="R5" s="273">
        <f t="shared" ref="R5:R55" si="1">I5-C5</f>
        <v>39671.526848699999</v>
      </c>
      <c r="S5" s="9">
        <f t="shared" ref="S5:S55" si="2">I5/C5-1</f>
        <v>0.38366627658485908</v>
      </c>
      <c r="T5" s="273">
        <f t="shared" ref="T5:T55" si="3">I5-D5</f>
        <v>33016.767125186554</v>
      </c>
      <c r="U5" s="31">
        <f t="shared" ref="U5:U55" si="4">I5/D5-1</f>
        <v>0.29999999971044278</v>
      </c>
      <c r="V5" s="568">
        <f>Q5-D5</f>
        <v>33016.767125186554</v>
      </c>
      <c r="W5" s="9">
        <f>Q5/D5-1</f>
        <v>0.29999999971044278</v>
      </c>
      <c r="X5" s="166"/>
      <c r="Y5" s="171"/>
      <c r="Z5" s="192">
        <f t="shared" ref="Z5:Z37" si="5">I5+Y5</f>
        <v>143072.6576487</v>
      </c>
      <c r="AA5" s="273">
        <f t="shared" ref="AA5:AA37" si="6">Z5-D5</f>
        <v>33016.767125186554</v>
      </c>
      <c r="AB5" s="9">
        <f t="shared" ref="AB5:AB37" si="7">Z5/D5-1</f>
        <v>0.29999999971044278</v>
      </c>
      <c r="AC5" s="16"/>
      <c r="AD5" s="20"/>
      <c r="AE5" s="21"/>
      <c r="AF5" s="21"/>
      <c r="AG5" s="21"/>
      <c r="AH5" s="21"/>
      <c r="AI5" s="40"/>
      <c r="AJ5" s="22">
        <f t="shared" ref="AJ5:AJ16" si="8">SUM(AD5:AI5)</f>
        <v>0</v>
      </c>
    </row>
    <row r="6" spans="1:36" ht="36" customHeight="1" outlineLevel="1" x14ac:dyDescent="0.3">
      <c r="A6" s="140" t="s">
        <v>34</v>
      </c>
      <c r="B6" s="37" t="s">
        <v>45</v>
      </c>
      <c r="C6" s="170">
        <v>107165.4103</v>
      </c>
      <c r="D6" s="176">
        <v>129722.25705227349</v>
      </c>
      <c r="E6" s="161"/>
      <c r="F6" s="161"/>
      <c r="G6" s="230">
        <f t="shared" ref="G6:G55" si="9">E6-I6</f>
        <v>-100000</v>
      </c>
      <c r="H6" s="10">
        <f t="shared" si="0"/>
        <v>-1</v>
      </c>
      <c r="I6" s="212">
        <v>100000</v>
      </c>
      <c r="J6" s="98"/>
      <c r="K6" s="17"/>
      <c r="L6" s="3"/>
      <c r="M6" s="3"/>
      <c r="N6" s="516"/>
      <c r="O6" s="133"/>
      <c r="P6" s="212"/>
      <c r="Q6" s="366">
        <f t="shared" ref="Q6:Q55" si="10">I6-P6</f>
        <v>100000</v>
      </c>
      <c r="R6" s="230">
        <f t="shared" si="1"/>
        <v>-7165.4103000000032</v>
      </c>
      <c r="S6" s="10">
        <f t="shared" si="2"/>
        <v>-6.6863088378433688E-2</v>
      </c>
      <c r="T6" s="230">
        <f t="shared" si="3"/>
        <v>-29722.25705227349</v>
      </c>
      <c r="U6" s="32">
        <f t="shared" si="4"/>
        <v>-0.22912226265301927</v>
      </c>
      <c r="V6" s="569">
        <f t="shared" ref="V6:V55" si="11">Q6-D6</f>
        <v>-29722.25705227349</v>
      </c>
      <c r="W6" s="10">
        <f t="shared" ref="W6:W55" si="12">Q6/D6-1</f>
        <v>-0.22912226265301927</v>
      </c>
      <c r="X6" s="167"/>
      <c r="Y6" s="172"/>
      <c r="Z6" s="181">
        <f t="shared" si="5"/>
        <v>100000</v>
      </c>
      <c r="AA6" s="230">
        <f t="shared" si="6"/>
        <v>-29722.25705227349</v>
      </c>
      <c r="AB6" s="10">
        <f t="shared" si="7"/>
        <v>-0.22912226265301927</v>
      </c>
      <c r="AC6" s="16"/>
      <c r="AD6" s="19"/>
      <c r="AE6" s="17"/>
      <c r="AF6" s="17"/>
      <c r="AG6" s="17"/>
      <c r="AH6" s="17"/>
      <c r="AI6" s="41"/>
      <c r="AJ6" s="18">
        <f t="shared" si="8"/>
        <v>0</v>
      </c>
    </row>
    <row r="7" spans="1:36" ht="36" customHeight="1" outlineLevel="1" x14ac:dyDescent="0.3">
      <c r="A7" s="140" t="s">
        <v>46</v>
      </c>
      <c r="B7" s="37" t="s">
        <v>47</v>
      </c>
      <c r="C7" s="170">
        <v>45318.531499999997</v>
      </c>
      <c r="D7" s="176">
        <v>50000</v>
      </c>
      <c r="E7" s="161"/>
      <c r="F7" s="161"/>
      <c r="G7" s="230">
        <f t="shared" si="9"/>
        <v>-62500</v>
      </c>
      <c r="H7" s="10">
        <f t="shared" si="0"/>
        <v>-1</v>
      </c>
      <c r="I7" s="212">
        <v>62500</v>
      </c>
      <c r="J7" s="98"/>
      <c r="K7" s="17"/>
      <c r="L7" s="3"/>
      <c r="M7" s="3"/>
      <c r="N7" s="516"/>
      <c r="O7" s="133"/>
      <c r="P7" s="212"/>
      <c r="Q7" s="366">
        <f t="shared" si="10"/>
        <v>62500</v>
      </c>
      <c r="R7" s="230">
        <f t="shared" si="1"/>
        <v>17181.468500000003</v>
      </c>
      <c r="S7" s="10">
        <f t="shared" si="2"/>
        <v>0.3791267706898227</v>
      </c>
      <c r="T7" s="230">
        <f t="shared" si="3"/>
        <v>12500</v>
      </c>
      <c r="U7" s="32">
        <f t="shared" si="4"/>
        <v>0.25</v>
      </c>
      <c r="V7" s="569">
        <f t="shared" si="11"/>
        <v>12500</v>
      </c>
      <c r="W7" s="10">
        <f t="shared" si="12"/>
        <v>0.25</v>
      </c>
      <c r="X7" s="167"/>
      <c r="Y7" s="172"/>
      <c r="Z7" s="181">
        <f t="shared" si="5"/>
        <v>62500</v>
      </c>
      <c r="AA7" s="230">
        <f t="shared" si="6"/>
        <v>12500</v>
      </c>
      <c r="AB7" s="10">
        <f t="shared" si="7"/>
        <v>0.25</v>
      </c>
      <c r="AC7" s="16"/>
      <c r="AD7" s="19"/>
      <c r="AE7" s="17"/>
      <c r="AF7" s="17"/>
      <c r="AG7" s="17"/>
      <c r="AH7" s="17"/>
      <c r="AI7" s="41"/>
      <c r="AJ7" s="18">
        <f t="shared" si="8"/>
        <v>0</v>
      </c>
    </row>
    <row r="8" spans="1:36" ht="36" customHeight="1" outlineLevel="1" x14ac:dyDescent="0.3">
      <c r="A8" s="140" t="s">
        <v>46</v>
      </c>
      <c r="B8" s="37" t="s">
        <v>195</v>
      </c>
      <c r="C8" s="197">
        <v>93780.542100000006</v>
      </c>
      <c r="D8" s="176">
        <v>130363.38256620744</v>
      </c>
      <c r="E8" s="161"/>
      <c r="F8" s="161"/>
      <c r="G8" s="230">
        <f t="shared" si="9"/>
        <v>-130450</v>
      </c>
      <c r="H8" s="10">
        <f t="shared" si="0"/>
        <v>-1</v>
      </c>
      <c r="I8" s="212">
        <v>130450</v>
      </c>
      <c r="J8" s="98"/>
      <c r="K8" s="17"/>
      <c r="L8" s="3"/>
      <c r="M8" s="3"/>
      <c r="N8" s="516"/>
      <c r="O8" s="133"/>
      <c r="P8" s="212"/>
      <c r="Q8" s="366">
        <f t="shared" si="10"/>
        <v>130450</v>
      </c>
      <c r="R8" s="230">
        <f t="shared" si="1"/>
        <v>36669.457899999994</v>
      </c>
      <c r="S8" s="10">
        <f t="shared" si="2"/>
        <v>0.39101349895054605</v>
      </c>
      <c r="T8" s="230">
        <f t="shared" si="3"/>
        <v>86.617433792562224</v>
      </c>
      <c r="U8" s="32">
        <f t="shared" si="4"/>
        <v>6.6443070199229126E-4</v>
      </c>
      <c r="V8" s="569">
        <f t="shared" si="11"/>
        <v>86.617433792562224</v>
      </c>
      <c r="W8" s="10">
        <f t="shared" si="12"/>
        <v>6.6443070199229126E-4</v>
      </c>
      <c r="X8" s="167"/>
      <c r="Y8" s="172"/>
      <c r="Z8" s="181">
        <f t="shared" si="5"/>
        <v>130450</v>
      </c>
      <c r="AA8" s="230">
        <f t="shared" si="6"/>
        <v>86.617433792562224</v>
      </c>
      <c r="AB8" s="10">
        <f t="shared" si="7"/>
        <v>6.6443070199229126E-4</v>
      </c>
      <c r="AC8" s="16"/>
      <c r="AD8" s="19">
        <v>4350</v>
      </c>
      <c r="AE8" s="17">
        <v>25000</v>
      </c>
      <c r="AF8" s="17">
        <v>30450</v>
      </c>
      <c r="AG8" s="17">
        <v>30450</v>
      </c>
      <c r="AH8" s="17">
        <v>35500</v>
      </c>
      <c r="AI8" s="17">
        <v>4700</v>
      </c>
      <c r="AJ8" s="18">
        <f t="shared" si="8"/>
        <v>130450</v>
      </c>
    </row>
    <row r="9" spans="1:36" ht="36" customHeight="1" outlineLevel="1" x14ac:dyDescent="0.3">
      <c r="A9" s="142" t="s">
        <v>49</v>
      </c>
      <c r="B9" s="44" t="s">
        <v>197</v>
      </c>
      <c r="C9" s="198">
        <v>15778.510399999999</v>
      </c>
      <c r="D9" s="177">
        <v>14000</v>
      </c>
      <c r="E9" s="184"/>
      <c r="F9" s="184"/>
      <c r="G9" s="230">
        <f t="shared" si="9"/>
        <v>-16099.999999999998</v>
      </c>
      <c r="H9" s="10">
        <f t="shared" si="0"/>
        <v>-1</v>
      </c>
      <c r="I9" s="213">
        <v>16099.999999999998</v>
      </c>
      <c r="J9" s="110"/>
      <c r="K9" s="25"/>
      <c r="L9" s="46"/>
      <c r="M9" s="46"/>
      <c r="N9" s="517"/>
      <c r="O9" s="154"/>
      <c r="P9" s="213"/>
      <c r="Q9" s="367">
        <f t="shared" si="10"/>
        <v>16099.999999999998</v>
      </c>
      <c r="R9" s="230">
        <f t="shared" si="1"/>
        <v>321.48959999999897</v>
      </c>
      <c r="S9" s="10">
        <f t="shared" si="2"/>
        <v>2.0375155312506443E-2</v>
      </c>
      <c r="T9" s="230">
        <f t="shared" si="3"/>
        <v>2099.9999999999982</v>
      </c>
      <c r="U9" s="32">
        <f t="shared" si="4"/>
        <v>0.14999999999999991</v>
      </c>
      <c r="V9" s="569">
        <f t="shared" si="11"/>
        <v>2099.9999999999982</v>
      </c>
      <c r="W9" s="10">
        <f t="shared" si="12"/>
        <v>0.14999999999999991</v>
      </c>
      <c r="X9" s="168"/>
      <c r="Y9" s="173"/>
      <c r="Z9" s="181">
        <f t="shared" si="5"/>
        <v>16099.999999999998</v>
      </c>
      <c r="AA9" s="230">
        <f t="shared" si="6"/>
        <v>2099.9999999999982</v>
      </c>
      <c r="AB9" s="10">
        <f t="shared" si="7"/>
        <v>0.14999999999999991</v>
      </c>
      <c r="AC9" s="16"/>
      <c r="AD9" s="24"/>
      <c r="AE9" s="25"/>
      <c r="AF9" s="25"/>
      <c r="AG9" s="25"/>
      <c r="AH9" s="25"/>
      <c r="AI9" s="42"/>
      <c r="AJ9" s="18">
        <f t="shared" si="8"/>
        <v>0</v>
      </c>
    </row>
    <row r="10" spans="1:36" ht="36" customHeight="1" outlineLevel="1" thickBot="1" x14ac:dyDescent="0.35">
      <c r="A10" s="147" t="s">
        <v>49</v>
      </c>
      <c r="B10" s="38" t="s">
        <v>51</v>
      </c>
      <c r="C10" s="199">
        <v>85868.687600000005</v>
      </c>
      <c r="D10" s="178">
        <v>95692.367990615836</v>
      </c>
      <c r="E10" s="162"/>
      <c r="F10" s="162"/>
      <c r="G10" s="274">
        <f t="shared" si="9"/>
        <v>-97000</v>
      </c>
      <c r="H10" s="12">
        <f t="shared" si="0"/>
        <v>-1</v>
      </c>
      <c r="I10" s="214">
        <v>97000</v>
      </c>
      <c r="J10" s="109"/>
      <c r="K10" s="117"/>
      <c r="L10" s="11"/>
      <c r="M10" s="11"/>
      <c r="N10" s="518"/>
      <c r="O10" s="155"/>
      <c r="P10" s="214"/>
      <c r="Q10" s="368">
        <f t="shared" si="10"/>
        <v>97000</v>
      </c>
      <c r="R10" s="274">
        <f t="shared" si="1"/>
        <v>11131.312399999995</v>
      </c>
      <c r="S10" s="12">
        <f t="shared" si="2"/>
        <v>0.12963179840191241</v>
      </c>
      <c r="T10" s="274">
        <f t="shared" si="3"/>
        <v>1307.6320093841641</v>
      </c>
      <c r="U10" s="33">
        <f t="shared" si="4"/>
        <v>1.3664956117633187E-2</v>
      </c>
      <c r="V10" s="570">
        <f t="shared" si="11"/>
        <v>1307.6320093841641</v>
      </c>
      <c r="W10" s="12">
        <f t="shared" si="12"/>
        <v>1.3664956117633187E-2</v>
      </c>
      <c r="X10" s="169"/>
      <c r="Y10" s="174"/>
      <c r="Z10" s="193">
        <f t="shared" si="5"/>
        <v>97000</v>
      </c>
      <c r="AA10" s="274">
        <f t="shared" si="6"/>
        <v>1307.6320093841641</v>
      </c>
      <c r="AB10" s="12">
        <f t="shared" si="7"/>
        <v>1.3664956117633187E-2</v>
      </c>
      <c r="AC10" s="16"/>
      <c r="AD10" s="24">
        <v>18000</v>
      </c>
      <c r="AE10" s="25">
        <v>18000</v>
      </c>
      <c r="AF10" s="25">
        <v>19000</v>
      </c>
      <c r="AG10" s="25">
        <v>20000</v>
      </c>
      <c r="AH10" s="25">
        <v>22000</v>
      </c>
      <c r="AI10" s="42">
        <v>0</v>
      </c>
      <c r="AJ10" s="23">
        <f t="shared" si="8"/>
        <v>97000</v>
      </c>
    </row>
    <row r="11" spans="1:36" ht="36" customHeight="1" outlineLevel="1" x14ac:dyDescent="0.3">
      <c r="A11" s="99" t="s">
        <v>52</v>
      </c>
      <c r="B11" s="107" t="s">
        <v>53</v>
      </c>
      <c r="C11" s="200">
        <v>2468242.7735000001</v>
      </c>
      <c r="D11" s="175">
        <v>2433809.4631022247</v>
      </c>
      <c r="E11" s="240"/>
      <c r="F11" s="240"/>
      <c r="G11" s="276">
        <f t="shared" si="9"/>
        <v>-2190428.5167891001</v>
      </c>
      <c r="H11" s="45">
        <f t="shared" si="0"/>
        <v>-1</v>
      </c>
      <c r="I11" s="233">
        <v>2190428.5167891001</v>
      </c>
      <c r="J11" s="128"/>
      <c r="K11" s="131"/>
      <c r="L11" s="131"/>
      <c r="M11" s="131"/>
      <c r="N11" s="52"/>
      <c r="O11" s="281"/>
      <c r="P11" s="233"/>
      <c r="Q11" s="369">
        <f t="shared" si="10"/>
        <v>2190428.5167891001</v>
      </c>
      <c r="R11" s="276">
        <f t="shared" si="1"/>
        <v>-277814.25671089999</v>
      </c>
      <c r="S11" s="45">
        <f t="shared" si="2"/>
        <v>-0.11255548266711046</v>
      </c>
      <c r="T11" s="276">
        <f t="shared" si="3"/>
        <v>-243380.94631312462</v>
      </c>
      <c r="U11" s="187">
        <f t="shared" si="4"/>
        <v>-0.10000000000119247</v>
      </c>
      <c r="V11" s="571">
        <f t="shared" si="11"/>
        <v>-243380.94631312462</v>
      </c>
      <c r="W11" s="45">
        <f t="shared" si="12"/>
        <v>-0.10000000000119247</v>
      </c>
      <c r="X11" s="222"/>
      <c r="Y11" s="175"/>
      <c r="Z11" s="192">
        <f t="shared" si="5"/>
        <v>2190428.5167891001</v>
      </c>
      <c r="AA11" s="273">
        <f t="shared" si="6"/>
        <v>-243380.94631312462</v>
      </c>
      <c r="AB11" s="9">
        <f t="shared" si="7"/>
        <v>-0.10000000000119247</v>
      </c>
      <c r="AC11" s="16"/>
      <c r="AD11" s="51"/>
      <c r="AE11" s="13"/>
      <c r="AF11" s="13"/>
      <c r="AG11" s="13"/>
      <c r="AH11" s="131"/>
      <c r="AI11" s="131"/>
      <c r="AJ11" s="129">
        <f t="shared" si="8"/>
        <v>0</v>
      </c>
    </row>
    <row r="12" spans="1:36" ht="36" customHeight="1" outlineLevel="1" x14ac:dyDescent="0.3">
      <c r="A12" s="37" t="s">
        <v>52</v>
      </c>
      <c r="B12" s="105" t="s">
        <v>54</v>
      </c>
      <c r="C12" s="201">
        <v>3106276.4334999998</v>
      </c>
      <c r="D12" s="176">
        <v>2833599.9746276047</v>
      </c>
      <c r="E12" s="161"/>
      <c r="F12" s="161"/>
      <c r="G12" s="230">
        <f t="shared" si="9"/>
        <v>-2950000</v>
      </c>
      <c r="H12" s="10">
        <f t="shared" si="0"/>
        <v>-1</v>
      </c>
      <c r="I12" s="212">
        <v>2950000</v>
      </c>
      <c r="J12" s="19"/>
      <c r="K12" s="17"/>
      <c r="L12" s="17"/>
      <c r="M12" s="17"/>
      <c r="N12" s="41"/>
      <c r="O12" s="134"/>
      <c r="P12" s="212"/>
      <c r="Q12" s="366">
        <f t="shared" si="10"/>
        <v>2950000</v>
      </c>
      <c r="R12" s="230">
        <f t="shared" si="1"/>
        <v>-156276.43349999981</v>
      </c>
      <c r="S12" s="10">
        <f t="shared" si="2"/>
        <v>-5.0309892517812815E-2</v>
      </c>
      <c r="T12" s="230">
        <f t="shared" si="3"/>
        <v>116400.02537239529</v>
      </c>
      <c r="U12" s="32">
        <f t="shared" si="4"/>
        <v>4.107849605260272E-2</v>
      </c>
      <c r="V12" s="569">
        <f t="shared" si="11"/>
        <v>116400.02537239529</v>
      </c>
      <c r="W12" s="10">
        <f t="shared" si="12"/>
        <v>4.107849605260272E-2</v>
      </c>
      <c r="X12" s="167"/>
      <c r="Y12" s="176"/>
      <c r="Z12" s="181">
        <f t="shared" si="5"/>
        <v>2950000</v>
      </c>
      <c r="AA12" s="230">
        <f t="shared" si="6"/>
        <v>116400.02537239529</v>
      </c>
      <c r="AB12" s="10">
        <f t="shared" si="7"/>
        <v>4.107849605260272E-2</v>
      </c>
      <c r="AC12" s="16"/>
      <c r="AD12" s="106"/>
      <c r="AE12" s="17"/>
      <c r="AF12" s="17"/>
      <c r="AG12" s="17"/>
      <c r="AH12" s="17"/>
      <c r="AI12" s="17"/>
      <c r="AJ12" s="22">
        <f t="shared" si="8"/>
        <v>0</v>
      </c>
    </row>
    <row r="13" spans="1:36" ht="36" customHeight="1" outlineLevel="1" x14ac:dyDescent="0.3">
      <c r="A13" s="37" t="s">
        <v>52</v>
      </c>
      <c r="B13" s="105" t="s">
        <v>55</v>
      </c>
      <c r="C13" s="202">
        <v>15044.081200000001</v>
      </c>
      <c r="D13" s="177">
        <v>14686.508097981545</v>
      </c>
      <c r="E13" s="184"/>
      <c r="F13" s="184"/>
      <c r="G13" s="230">
        <f t="shared" si="9"/>
        <v>0</v>
      </c>
      <c r="H13" s="10" t="e">
        <f t="shared" si="0"/>
        <v>#DIV/0!</v>
      </c>
      <c r="I13" s="213"/>
      <c r="J13" s="19"/>
      <c r="K13" s="17"/>
      <c r="L13" s="17"/>
      <c r="M13" s="17"/>
      <c r="N13" s="41"/>
      <c r="O13" s="134"/>
      <c r="P13" s="213"/>
      <c r="Q13" s="367">
        <f t="shared" si="10"/>
        <v>0</v>
      </c>
      <c r="R13" s="230">
        <f t="shared" si="1"/>
        <v>-15044.081200000001</v>
      </c>
      <c r="S13" s="10">
        <f t="shared" si="2"/>
        <v>-1</v>
      </c>
      <c r="T13" s="230">
        <f t="shared" si="3"/>
        <v>-14686.508097981545</v>
      </c>
      <c r="U13" s="32">
        <f t="shared" si="4"/>
        <v>-1</v>
      </c>
      <c r="V13" s="569">
        <f t="shared" si="11"/>
        <v>-14686.508097981545</v>
      </c>
      <c r="W13" s="10">
        <f t="shared" si="12"/>
        <v>-1</v>
      </c>
      <c r="X13" s="168"/>
      <c r="Y13" s="177"/>
      <c r="Z13" s="181">
        <f t="shared" si="5"/>
        <v>0</v>
      </c>
      <c r="AA13" s="230">
        <f t="shared" si="6"/>
        <v>-14686.508097981545</v>
      </c>
      <c r="AB13" s="10">
        <f t="shared" si="7"/>
        <v>-1</v>
      </c>
      <c r="AC13" s="16"/>
      <c r="AD13" s="120"/>
      <c r="AE13" s="27"/>
      <c r="AF13" s="27"/>
      <c r="AG13" s="27"/>
      <c r="AH13" s="27"/>
      <c r="AI13" s="132"/>
      <c r="AJ13" s="115">
        <f t="shared" si="8"/>
        <v>0</v>
      </c>
    </row>
    <row r="14" spans="1:36" ht="36" customHeight="1" outlineLevel="1" thickBot="1" x14ac:dyDescent="0.35">
      <c r="A14" s="38" t="s">
        <v>52</v>
      </c>
      <c r="B14" s="90" t="s">
        <v>56</v>
      </c>
      <c r="C14" s="203">
        <v>0</v>
      </c>
      <c r="D14" s="178">
        <v>0</v>
      </c>
      <c r="E14" s="162"/>
      <c r="F14" s="162"/>
      <c r="G14" s="274">
        <f t="shared" si="9"/>
        <v>0</v>
      </c>
      <c r="H14" s="12" t="e">
        <f t="shared" si="0"/>
        <v>#DIV/0!</v>
      </c>
      <c r="I14" s="214"/>
      <c r="J14" s="121"/>
      <c r="K14" s="117"/>
      <c r="L14" s="117"/>
      <c r="M14" s="117"/>
      <c r="N14" s="118"/>
      <c r="O14" s="136"/>
      <c r="P14" s="214"/>
      <c r="Q14" s="368">
        <f t="shared" si="10"/>
        <v>0</v>
      </c>
      <c r="R14" s="274">
        <f t="shared" si="1"/>
        <v>0</v>
      </c>
      <c r="S14" s="12" t="e">
        <f t="shared" si="2"/>
        <v>#DIV/0!</v>
      </c>
      <c r="T14" s="274">
        <f t="shared" si="3"/>
        <v>0</v>
      </c>
      <c r="U14" s="33" t="e">
        <f t="shared" si="4"/>
        <v>#DIV/0!</v>
      </c>
      <c r="V14" s="570">
        <f t="shared" si="11"/>
        <v>0</v>
      </c>
      <c r="W14" s="12" t="e">
        <f t="shared" si="12"/>
        <v>#DIV/0!</v>
      </c>
      <c r="X14" s="169"/>
      <c r="Y14" s="178"/>
      <c r="Z14" s="193">
        <f t="shared" si="5"/>
        <v>0</v>
      </c>
      <c r="AA14" s="274">
        <f t="shared" si="6"/>
        <v>0</v>
      </c>
      <c r="AB14" s="12" t="e">
        <f t="shared" si="7"/>
        <v>#DIV/0!</v>
      </c>
      <c r="AC14" s="16"/>
      <c r="AD14" s="121"/>
      <c r="AE14" s="117"/>
      <c r="AF14" s="117"/>
      <c r="AG14" s="117"/>
      <c r="AH14" s="117"/>
      <c r="AI14" s="118"/>
      <c r="AJ14" s="119">
        <f t="shared" si="8"/>
        <v>0</v>
      </c>
    </row>
    <row r="15" spans="1:36" ht="36" customHeight="1" outlineLevel="1" x14ac:dyDescent="0.3">
      <c r="A15" s="99" t="s">
        <v>57</v>
      </c>
      <c r="B15" s="107" t="s">
        <v>58</v>
      </c>
      <c r="C15" s="200">
        <v>163088.05979999999</v>
      </c>
      <c r="D15" s="175">
        <v>190740.14066289927</v>
      </c>
      <c r="E15" s="160"/>
      <c r="F15" s="160"/>
      <c r="G15" s="276">
        <f t="shared" si="9"/>
        <v>-200277.14773395003</v>
      </c>
      <c r="H15" s="45">
        <f t="shared" si="0"/>
        <v>-1</v>
      </c>
      <c r="I15" s="233">
        <v>200277.14773395003</v>
      </c>
      <c r="J15" s="26"/>
      <c r="K15" s="27"/>
      <c r="L15" s="27"/>
      <c r="M15" s="27"/>
      <c r="N15" s="43"/>
      <c r="O15" s="135"/>
      <c r="P15" s="233"/>
      <c r="Q15" s="369">
        <f t="shared" si="10"/>
        <v>200277.14773395003</v>
      </c>
      <c r="R15" s="276">
        <f t="shared" si="1"/>
        <v>37189.087933950039</v>
      </c>
      <c r="S15" s="45">
        <f t="shared" si="2"/>
        <v>0.22803072143697212</v>
      </c>
      <c r="T15" s="276">
        <f t="shared" si="3"/>
        <v>9537.0070710507571</v>
      </c>
      <c r="U15" s="187">
        <f t="shared" si="4"/>
        <v>5.0000000198729966E-2</v>
      </c>
      <c r="V15" s="571">
        <f t="shared" si="11"/>
        <v>9537.0070710507571</v>
      </c>
      <c r="W15" s="45">
        <f t="shared" si="12"/>
        <v>5.0000000198729966E-2</v>
      </c>
      <c r="X15" s="222"/>
      <c r="Y15" s="175"/>
      <c r="Z15" s="192">
        <f t="shared" si="5"/>
        <v>200277.14773395003</v>
      </c>
      <c r="AA15" s="276">
        <f t="shared" si="6"/>
        <v>9537.0070710507571</v>
      </c>
      <c r="AB15" s="45">
        <f t="shared" si="7"/>
        <v>5.0000000198729966E-2</v>
      </c>
      <c r="AC15" s="16"/>
      <c r="AD15" s="128"/>
      <c r="AE15" s="8"/>
      <c r="AF15" s="8"/>
      <c r="AG15" s="8"/>
      <c r="AH15" s="8"/>
      <c r="AI15" s="8"/>
      <c r="AJ15" s="129">
        <f t="shared" si="8"/>
        <v>0</v>
      </c>
    </row>
    <row r="16" spans="1:36" ht="36" customHeight="1" outlineLevel="1" thickBot="1" x14ac:dyDescent="0.35">
      <c r="A16" s="95" t="s">
        <v>57</v>
      </c>
      <c r="B16" s="111" t="s">
        <v>59</v>
      </c>
      <c r="C16" s="204">
        <v>501898.08559999999</v>
      </c>
      <c r="D16" s="179">
        <v>589188.51204986114</v>
      </c>
      <c r="E16" s="242"/>
      <c r="F16" s="242"/>
      <c r="G16" s="274">
        <f t="shared" si="9"/>
        <v>-470000</v>
      </c>
      <c r="H16" s="12">
        <f t="shared" si="0"/>
        <v>-1</v>
      </c>
      <c r="I16" s="234">
        <v>470000</v>
      </c>
      <c r="J16" s="19"/>
      <c r="K16" s="17"/>
      <c r="L16" s="17"/>
      <c r="M16" s="17"/>
      <c r="N16" s="41"/>
      <c r="O16" s="134"/>
      <c r="P16" s="234"/>
      <c r="Q16" s="370">
        <f t="shared" si="10"/>
        <v>470000</v>
      </c>
      <c r="R16" s="274">
        <f t="shared" si="1"/>
        <v>-31898.085599999991</v>
      </c>
      <c r="S16" s="12">
        <f t="shared" si="2"/>
        <v>-6.3554905896616498E-2</v>
      </c>
      <c r="T16" s="274">
        <f t="shared" si="3"/>
        <v>-119188.51204986114</v>
      </c>
      <c r="U16" s="33">
        <f t="shared" si="4"/>
        <v>-0.20229266119800826</v>
      </c>
      <c r="V16" s="570">
        <f t="shared" si="11"/>
        <v>-119188.51204986114</v>
      </c>
      <c r="W16" s="12">
        <f t="shared" si="12"/>
        <v>-0.20229266119800826</v>
      </c>
      <c r="X16" s="241"/>
      <c r="Y16" s="179"/>
      <c r="Z16" s="181">
        <f t="shared" si="5"/>
        <v>470000</v>
      </c>
      <c r="AA16" s="295">
        <f t="shared" si="6"/>
        <v>-119188.51204986114</v>
      </c>
      <c r="AB16" s="47">
        <f t="shared" si="7"/>
        <v>-0.20229266119800826</v>
      </c>
      <c r="AC16" s="16"/>
      <c r="AD16" s="121"/>
      <c r="AE16" s="11"/>
      <c r="AF16" s="11"/>
      <c r="AG16" s="11"/>
      <c r="AH16" s="11"/>
      <c r="AI16" s="11"/>
      <c r="AJ16" s="119">
        <f t="shared" si="8"/>
        <v>0</v>
      </c>
    </row>
    <row r="17" spans="1:39" ht="36" customHeight="1" thickBot="1" x14ac:dyDescent="0.35">
      <c r="A17" s="891" t="s">
        <v>200</v>
      </c>
      <c r="B17" s="902"/>
      <c r="C17" s="164">
        <f>SUM(C5:C16)</f>
        <v>6705862.2462999998</v>
      </c>
      <c r="D17" s="191">
        <f>SUM(D5:D16)</f>
        <v>6591858.4966731807</v>
      </c>
      <c r="E17" s="164">
        <f>SUM(E5:E16)</f>
        <v>0</v>
      </c>
      <c r="F17" s="208">
        <f>SUM(F5:F16)</f>
        <v>0</v>
      </c>
      <c r="G17" s="291">
        <f t="shared" si="9"/>
        <v>-6359828.3221717505</v>
      </c>
      <c r="H17" s="292">
        <f t="shared" si="0"/>
        <v>-1</v>
      </c>
      <c r="I17" s="215">
        <f>SUM(I5:I16)</f>
        <v>6359828.3221717505</v>
      </c>
      <c r="J17" s="28"/>
      <c r="K17" s="7"/>
      <c r="L17" s="7"/>
      <c r="M17" s="7"/>
      <c r="N17" s="519"/>
      <c r="O17" s="53"/>
      <c r="P17" s="215">
        <f>SUM(P5:P16)</f>
        <v>0</v>
      </c>
      <c r="Q17" s="381">
        <f>I17-P17</f>
        <v>6359828.3221717505</v>
      </c>
      <c r="R17" s="277">
        <f t="shared" si="1"/>
        <v>-346033.92412824929</v>
      </c>
      <c r="S17" s="152">
        <f t="shared" si="2"/>
        <v>-5.1601704809724591E-2</v>
      </c>
      <c r="T17" s="277">
        <f t="shared" si="3"/>
        <v>-232030.17450143024</v>
      </c>
      <c r="U17" s="226">
        <f t="shared" si="4"/>
        <v>-3.5199507789576034E-2</v>
      </c>
      <c r="V17" s="564">
        <f t="shared" si="11"/>
        <v>-232030.17450143024</v>
      </c>
      <c r="W17" s="558">
        <f t="shared" si="12"/>
        <v>-3.5199507789576034E-2</v>
      </c>
      <c r="X17" s="35"/>
      <c r="Y17" s="165">
        <f>SUM(Y5:Y16)</f>
        <v>0</v>
      </c>
      <c r="Z17" s="165">
        <f t="shared" si="5"/>
        <v>6359828.3221717505</v>
      </c>
      <c r="AA17" s="291">
        <f t="shared" si="6"/>
        <v>-232030.17450143024</v>
      </c>
      <c r="AB17" s="292">
        <f t="shared" si="7"/>
        <v>-3.5199507789576034E-2</v>
      </c>
      <c r="AC17" s="4"/>
      <c r="AD17" s="28">
        <f>SUM(AD5:AD16)</f>
        <v>22350</v>
      </c>
      <c r="AE17" s="7">
        <f>SUM(AE5:AE16)</f>
        <v>43000</v>
      </c>
      <c r="AF17" s="7">
        <f t="shared" ref="AF17:AJ17" si="13">SUM(AF5:AF16)</f>
        <v>49450</v>
      </c>
      <c r="AG17" s="7">
        <f t="shared" si="13"/>
        <v>50450</v>
      </c>
      <c r="AH17" s="7">
        <f t="shared" si="13"/>
        <v>57500</v>
      </c>
      <c r="AI17" s="7">
        <f t="shared" si="13"/>
        <v>4700</v>
      </c>
      <c r="AJ17" s="29">
        <f t="shared" si="13"/>
        <v>227450</v>
      </c>
    </row>
    <row r="18" spans="1:39" ht="36" customHeight="1" outlineLevel="1" x14ac:dyDescent="0.3">
      <c r="A18" s="139" t="s">
        <v>49</v>
      </c>
      <c r="B18" s="36" t="s">
        <v>60</v>
      </c>
      <c r="C18" s="192">
        <v>200230.9106</v>
      </c>
      <c r="D18" s="205">
        <v>214557.00000000026</v>
      </c>
      <c r="E18" s="196"/>
      <c r="F18" s="183"/>
      <c r="G18" s="273">
        <f t="shared" si="9"/>
        <v>-450000</v>
      </c>
      <c r="H18" s="9">
        <f t="shared" si="0"/>
        <v>-1</v>
      </c>
      <c r="I18" s="211">
        <v>450000</v>
      </c>
      <c r="J18" s="51"/>
      <c r="K18" s="131"/>
      <c r="L18" s="8"/>
      <c r="M18" s="8"/>
      <c r="N18" s="515"/>
      <c r="O18" s="153"/>
      <c r="P18" s="216"/>
      <c r="Q18" s="374">
        <f t="shared" si="10"/>
        <v>450000</v>
      </c>
      <c r="R18" s="273">
        <f t="shared" si="1"/>
        <v>249769.0894</v>
      </c>
      <c r="S18" s="9">
        <f t="shared" si="2"/>
        <v>1.2474052515246363</v>
      </c>
      <c r="T18" s="273">
        <f t="shared" si="3"/>
        <v>235442.99999999974</v>
      </c>
      <c r="U18" s="31">
        <f t="shared" si="4"/>
        <v>1.0973447615318981</v>
      </c>
      <c r="V18" s="568">
        <f t="shared" si="11"/>
        <v>235442.99999999974</v>
      </c>
      <c r="W18" s="9">
        <f t="shared" si="12"/>
        <v>1.0973447615318981</v>
      </c>
      <c r="X18" s="166"/>
      <c r="Y18" s="171"/>
      <c r="Z18" s="181">
        <f t="shared" si="5"/>
        <v>450000</v>
      </c>
      <c r="AA18" s="273">
        <f t="shared" si="6"/>
        <v>235442.99999999974</v>
      </c>
      <c r="AB18" s="9">
        <f t="shared" si="7"/>
        <v>1.0973447615318981</v>
      </c>
      <c r="AC18" s="16"/>
      <c r="AD18" s="128"/>
      <c r="AE18" s="131"/>
      <c r="AF18" s="131"/>
      <c r="AG18" s="131"/>
      <c r="AH18" s="131"/>
      <c r="AI18" s="52"/>
      <c r="AJ18" s="129">
        <f t="shared" ref="AJ18:AJ38" si="14">SUM(AD18:AI18)</f>
        <v>0</v>
      </c>
    </row>
    <row r="19" spans="1:39" ht="36" customHeight="1" outlineLevel="1" x14ac:dyDescent="0.3">
      <c r="A19" s="140" t="s">
        <v>49</v>
      </c>
      <c r="B19" s="37" t="s">
        <v>61</v>
      </c>
      <c r="C19" s="181">
        <v>1774299.5190000001</v>
      </c>
      <c r="D19" s="170">
        <v>0</v>
      </c>
      <c r="E19" s="176"/>
      <c r="F19" s="161"/>
      <c r="G19" s="230">
        <f t="shared" si="9"/>
        <v>-300000</v>
      </c>
      <c r="H19" s="10">
        <f t="shared" si="0"/>
        <v>-1</v>
      </c>
      <c r="I19" s="212">
        <v>300000</v>
      </c>
      <c r="J19" s="98"/>
      <c r="K19" s="17"/>
      <c r="L19" s="3"/>
      <c r="M19" s="3"/>
      <c r="N19" s="516"/>
      <c r="O19" s="133"/>
      <c r="P19" s="212"/>
      <c r="Q19" s="366">
        <f t="shared" si="10"/>
        <v>300000</v>
      </c>
      <c r="R19" s="230">
        <f t="shared" si="1"/>
        <v>-1474299.5190000001</v>
      </c>
      <c r="S19" s="10">
        <f t="shared" si="2"/>
        <v>-0.83091918991835112</v>
      </c>
      <c r="T19" s="230">
        <f t="shared" si="3"/>
        <v>300000</v>
      </c>
      <c r="U19" s="32" t="e">
        <f t="shared" si="4"/>
        <v>#DIV/0!</v>
      </c>
      <c r="V19" s="569">
        <f t="shared" si="11"/>
        <v>300000</v>
      </c>
      <c r="W19" s="10" t="e">
        <f t="shared" si="12"/>
        <v>#DIV/0!</v>
      </c>
      <c r="X19" s="167"/>
      <c r="Y19" s="172"/>
      <c r="Z19" s="181">
        <f t="shared" si="5"/>
        <v>300000</v>
      </c>
      <c r="AA19" s="230">
        <f t="shared" si="6"/>
        <v>300000</v>
      </c>
      <c r="AB19" s="10" t="e">
        <f t="shared" si="7"/>
        <v>#DIV/0!</v>
      </c>
      <c r="AC19" s="16"/>
      <c r="AD19" s="19"/>
      <c r="AE19" s="17"/>
      <c r="AF19" s="17"/>
      <c r="AG19" s="17"/>
      <c r="AH19" s="17"/>
      <c r="AI19" s="41"/>
      <c r="AJ19" s="18">
        <f t="shared" si="14"/>
        <v>0</v>
      </c>
      <c r="AM19" s="126"/>
    </row>
    <row r="20" spans="1:39" ht="36" hidden="1" customHeight="1" outlineLevel="1" x14ac:dyDescent="0.3">
      <c r="A20" s="140" t="s">
        <v>203</v>
      </c>
      <c r="B20" s="37" t="s">
        <v>63</v>
      </c>
      <c r="C20" s="181">
        <v>0</v>
      </c>
      <c r="D20" s="170">
        <v>0</v>
      </c>
      <c r="E20" s="176"/>
      <c r="F20" s="161"/>
      <c r="G20" s="230">
        <f t="shared" si="9"/>
        <v>0</v>
      </c>
      <c r="H20" s="10" t="e">
        <f t="shared" si="0"/>
        <v>#DIV/0!</v>
      </c>
      <c r="I20" s="212"/>
      <c r="J20" s="98"/>
      <c r="K20" s="17"/>
      <c r="L20" s="3"/>
      <c r="M20" s="3"/>
      <c r="N20" s="516"/>
      <c r="O20" s="133"/>
      <c r="P20" s="212"/>
      <c r="Q20" s="366">
        <f t="shared" si="10"/>
        <v>0</v>
      </c>
      <c r="R20" s="230">
        <f t="shared" si="1"/>
        <v>0</v>
      </c>
      <c r="S20" s="10" t="e">
        <f t="shared" si="2"/>
        <v>#DIV/0!</v>
      </c>
      <c r="T20" s="230">
        <f t="shared" si="3"/>
        <v>0</v>
      </c>
      <c r="U20" s="32" t="e">
        <f t="shared" si="4"/>
        <v>#DIV/0!</v>
      </c>
      <c r="V20" s="569">
        <f t="shared" si="11"/>
        <v>0</v>
      </c>
      <c r="W20" s="10" t="e">
        <f t="shared" si="12"/>
        <v>#DIV/0!</v>
      </c>
      <c r="X20" s="167"/>
      <c r="Y20" s="172"/>
      <c r="Z20" s="181">
        <f t="shared" si="5"/>
        <v>0</v>
      </c>
      <c r="AA20" s="230">
        <f t="shared" si="6"/>
        <v>0</v>
      </c>
      <c r="AB20" s="10" t="e">
        <f t="shared" si="7"/>
        <v>#DIV/0!</v>
      </c>
      <c r="AC20" s="16"/>
      <c r="AD20" s="19"/>
      <c r="AE20" s="17"/>
      <c r="AF20" s="17"/>
      <c r="AG20" s="17"/>
      <c r="AH20" s="17"/>
      <c r="AI20" s="41"/>
      <c r="AJ20" s="18">
        <f t="shared" si="14"/>
        <v>0</v>
      </c>
    </row>
    <row r="21" spans="1:39" ht="36" customHeight="1" outlineLevel="1" x14ac:dyDescent="0.3">
      <c r="A21" s="140" t="s">
        <v>46</v>
      </c>
      <c r="B21" s="37" t="s">
        <v>64</v>
      </c>
      <c r="C21" s="181">
        <v>15842.9378</v>
      </c>
      <c r="D21" s="170">
        <v>22408.671218316329</v>
      </c>
      <c r="E21" s="176"/>
      <c r="F21" s="161"/>
      <c r="G21" s="230">
        <f t="shared" si="9"/>
        <v>-22408.671218316329</v>
      </c>
      <c r="H21" s="10">
        <f t="shared" si="0"/>
        <v>-1</v>
      </c>
      <c r="I21" s="212">
        <v>22408.671218316329</v>
      </c>
      <c r="J21" s="98"/>
      <c r="K21" s="17"/>
      <c r="L21" s="3"/>
      <c r="M21" s="3"/>
      <c r="N21" s="516"/>
      <c r="O21" s="133"/>
      <c r="P21" s="212"/>
      <c r="Q21" s="366">
        <f t="shared" si="10"/>
        <v>22408.671218316329</v>
      </c>
      <c r="R21" s="230">
        <f t="shared" si="1"/>
        <v>6565.7334183163293</v>
      </c>
      <c r="S21" s="10">
        <f t="shared" si="2"/>
        <v>0.41442650985578755</v>
      </c>
      <c r="T21" s="230">
        <f t="shared" si="3"/>
        <v>0</v>
      </c>
      <c r="U21" s="32">
        <f t="shared" si="4"/>
        <v>0</v>
      </c>
      <c r="V21" s="569">
        <f t="shared" si="11"/>
        <v>0</v>
      </c>
      <c r="W21" s="10">
        <f t="shared" si="12"/>
        <v>0</v>
      </c>
      <c r="X21" s="167"/>
      <c r="Y21" s="172"/>
      <c r="Z21" s="181">
        <f t="shared" si="5"/>
        <v>22408.671218316329</v>
      </c>
      <c r="AA21" s="230">
        <f t="shared" si="6"/>
        <v>0</v>
      </c>
      <c r="AB21" s="10">
        <f t="shared" si="7"/>
        <v>0</v>
      </c>
      <c r="AC21" s="16"/>
      <c r="AD21" s="19"/>
      <c r="AE21" s="17"/>
      <c r="AF21" s="17"/>
      <c r="AG21" s="17"/>
      <c r="AH21" s="17"/>
      <c r="AI21" s="41"/>
      <c r="AJ21" s="18">
        <f t="shared" si="14"/>
        <v>0</v>
      </c>
    </row>
    <row r="22" spans="1:39" ht="36" customHeight="1" outlineLevel="1" x14ac:dyDescent="0.3">
      <c r="A22" s="140" t="s">
        <v>34</v>
      </c>
      <c r="B22" s="37" t="s">
        <v>65</v>
      </c>
      <c r="C22" s="181">
        <v>16141.810299999999</v>
      </c>
      <c r="D22" s="170">
        <v>25360.672131147548</v>
      </c>
      <c r="E22" s="176"/>
      <c r="F22" s="161"/>
      <c r="G22" s="230">
        <f t="shared" si="9"/>
        <v>-25360.672131147548</v>
      </c>
      <c r="H22" s="10">
        <f t="shared" si="0"/>
        <v>-1</v>
      </c>
      <c r="I22" s="212">
        <v>25360.672131147548</v>
      </c>
      <c r="J22" s="98"/>
      <c r="K22" s="17"/>
      <c r="L22" s="3"/>
      <c r="M22" s="3"/>
      <c r="N22" s="516"/>
      <c r="O22" s="133"/>
      <c r="P22" s="212"/>
      <c r="Q22" s="366">
        <f t="shared" si="10"/>
        <v>25360.672131147548</v>
      </c>
      <c r="R22" s="230">
        <f t="shared" si="1"/>
        <v>9218.8618311475493</v>
      </c>
      <c r="S22" s="10">
        <f t="shared" si="2"/>
        <v>0.57111697262032313</v>
      </c>
      <c r="T22" s="230">
        <f t="shared" si="3"/>
        <v>0</v>
      </c>
      <c r="U22" s="32">
        <f t="shared" si="4"/>
        <v>0</v>
      </c>
      <c r="V22" s="569">
        <f t="shared" si="11"/>
        <v>0</v>
      </c>
      <c r="W22" s="10">
        <f t="shared" si="12"/>
        <v>0</v>
      </c>
      <c r="X22" s="167"/>
      <c r="Y22" s="172"/>
      <c r="Z22" s="181">
        <f t="shared" si="5"/>
        <v>25360.672131147548</v>
      </c>
      <c r="AA22" s="230">
        <f t="shared" si="6"/>
        <v>0</v>
      </c>
      <c r="AB22" s="10">
        <f t="shared" si="7"/>
        <v>0</v>
      </c>
      <c r="AC22" s="16"/>
      <c r="AD22" s="19"/>
      <c r="AE22" s="17"/>
      <c r="AF22" s="17"/>
      <c r="AG22" s="17"/>
      <c r="AH22" s="17"/>
      <c r="AI22" s="41"/>
      <c r="AJ22" s="18">
        <f t="shared" si="14"/>
        <v>0</v>
      </c>
    </row>
    <row r="23" spans="1:39" ht="36" customHeight="1" outlineLevel="1" thickBot="1" x14ac:dyDescent="0.35">
      <c r="A23" s="37" t="s">
        <v>34</v>
      </c>
      <c r="B23" s="37" t="s">
        <v>66</v>
      </c>
      <c r="C23" s="181">
        <v>410032.11790000001</v>
      </c>
      <c r="D23" s="170">
        <v>402437.78909066122</v>
      </c>
      <c r="E23" s="176"/>
      <c r="F23" s="161"/>
      <c r="G23" s="230">
        <f t="shared" si="9"/>
        <v>-402437.78909066122</v>
      </c>
      <c r="H23" s="10">
        <f t="shared" si="0"/>
        <v>-1</v>
      </c>
      <c r="I23" s="212">
        <v>402437.78909066122</v>
      </c>
      <c r="J23" s="109"/>
      <c r="K23" s="117"/>
      <c r="L23" s="11"/>
      <c r="M23" s="11"/>
      <c r="N23" s="518"/>
      <c r="O23" s="155"/>
      <c r="P23" s="212"/>
      <c r="Q23" s="366">
        <f t="shared" si="10"/>
        <v>402437.78909066122</v>
      </c>
      <c r="R23" s="230">
        <f t="shared" si="1"/>
        <v>-7594.3288093387964</v>
      </c>
      <c r="S23" s="10">
        <f t="shared" si="2"/>
        <v>-1.8521302302447751E-2</v>
      </c>
      <c r="T23" s="230">
        <f t="shared" si="3"/>
        <v>0</v>
      </c>
      <c r="U23" s="32">
        <f t="shared" si="4"/>
        <v>0</v>
      </c>
      <c r="V23" s="569">
        <f t="shared" si="11"/>
        <v>0</v>
      </c>
      <c r="W23" s="10">
        <f t="shared" si="12"/>
        <v>0</v>
      </c>
      <c r="X23" s="167"/>
      <c r="Y23" s="172"/>
      <c r="Z23" s="181">
        <f t="shared" si="5"/>
        <v>402437.78909066122</v>
      </c>
      <c r="AA23" s="230">
        <f t="shared" si="6"/>
        <v>0</v>
      </c>
      <c r="AB23" s="10">
        <f t="shared" si="7"/>
        <v>0</v>
      </c>
      <c r="AC23" s="16"/>
      <c r="AD23" s="19"/>
      <c r="AE23" s="17"/>
      <c r="AF23" s="17"/>
      <c r="AG23" s="17"/>
      <c r="AH23" s="17"/>
      <c r="AI23" s="41"/>
      <c r="AJ23" s="18">
        <f t="shared" si="14"/>
        <v>0</v>
      </c>
    </row>
    <row r="24" spans="1:39" ht="36" customHeight="1" outlineLevel="1" thickBot="1" x14ac:dyDescent="0.35">
      <c r="A24" s="95" t="s">
        <v>34</v>
      </c>
      <c r="B24" s="95" t="s">
        <v>68</v>
      </c>
      <c r="C24" s="194">
        <v>0</v>
      </c>
      <c r="D24" s="185">
        <v>0</v>
      </c>
      <c r="E24" s="179"/>
      <c r="F24" s="242"/>
      <c r="G24" s="277">
        <f t="shared" si="9"/>
        <v>0</v>
      </c>
      <c r="H24" s="96" t="e">
        <f t="shared" si="0"/>
        <v>#DIV/0!</v>
      </c>
      <c r="I24" s="296">
        <v>0</v>
      </c>
      <c r="J24" s="109"/>
      <c r="K24" s="117"/>
      <c r="L24" s="11"/>
      <c r="M24" s="11"/>
      <c r="N24" s="518"/>
      <c r="O24" s="155"/>
      <c r="P24" s="296"/>
      <c r="Q24" s="372">
        <f t="shared" si="10"/>
        <v>0</v>
      </c>
      <c r="R24" s="274">
        <f t="shared" si="1"/>
        <v>0</v>
      </c>
      <c r="S24" s="12" t="e">
        <f t="shared" si="2"/>
        <v>#DIV/0!</v>
      </c>
      <c r="T24" s="274">
        <f t="shared" si="3"/>
        <v>0</v>
      </c>
      <c r="U24" s="33" t="e">
        <f t="shared" si="4"/>
        <v>#DIV/0!</v>
      </c>
      <c r="V24" s="570">
        <f t="shared" si="11"/>
        <v>0</v>
      </c>
      <c r="W24" s="12" t="e">
        <f t="shared" si="12"/>
        <v>#DIV/0!</v>
      </c>
      <c r="X24" s="232"/>
      <c r="Y24" s="297"/>
      <c r="Z24" s="194">
        <f t="shared" si="5"/>
        <v>0</v>
      </c>
      <c r="AA24" s="277">
        <f t="shared" si="6"/>
        <v>0</v>
      </c>
      <c r="AB24" s="96" t="e">
        <f t="shared" si="7"/>
        <v>#DIV/0!</v>
      </c>
      <c r="AC24" s="16"/>
      <c r="AD24" s="186"/>
      <c r="AE24" s="123"/>
      <c r="AF24" s="123"/>
      <c r="AG24" s="123"/>
      <c r="AH24" s="123"/>
      <c r="AI24" s="124"/>
      <c r="AJ24" s="122">
        <f t="shared" si="14"/>
        <v>0</v>
      </c>
    </row>
    <row r="25" spans="1:39" ht="36" customHeight="1" outlineLevel="1" x14ac:dyDescent="0.3">
      <c r="A25" s="36" t="s">
        <v>69</v>
      </c>
      <c r="B25" s="830" t="s">
        <v>70</v>
      </c>
      <c r="C25" s="714">
        <v>571570.36629999999</v>
      </c>
      <c r="D25" s="192">
        <v>323764.8280201368</v>
      </c>
      <c r="E25" s="831"/>
      <c r="F25" s="832"/>
      <c r="G25" s="273">
        <f>E25-I25</f>
        <v>-203764.8280201368</v>
      </c>
      <c r="H25" s="9">
        <f>E25/I25-1</f>
        <v>-1</v>
      </c>
      <c r="I25" s="838">
        <v>203764.8280201368</v>
      </c>
      <c r="J25" s="128"/>
      <c r="K25" s="131"/>
      <c r="L25" s="131"/>
      <c r="M25" s="131"/>
      <c r="N25" s="52"/>
      <c r="O25" s="281"/>
      <c r="P25" s="383">
        <f>63000+60000</f>
        <v>123000</v>
      </c>
      <c r="Q25" s="766">
        <f t="shared" si="10"/>
        <v>80764.828020136803</v>
      </c>
      <c r="R25" s="273">
        <f t="shared" si="1"/>
        <v>-367805.53827986319</v>
      </c>
      <c r="S25" s="9">
        <f t="shared" si="2"/>
        <v>-0.64350001323688844</v>
      </c>
      <c r="T25" s="273">
        <f t="shared" si="3"/>
        <v>-120000</v>
      </c>
      <c r="U25" s="31">
        <f t="shared" si="4"/>
        <v>-0.37063939506281551</v>
      </c>
      <c r="V25" s="568">
        <f t="shared" si="11"/>
        <v>-243000</v>
      </c>
      <c r="W25" s="9">
        <f t="shared" si="12"/>
        <v>-0.7505447750022014</v>
      </c>
      <c r="X25" s="844" t="s">
        <v>360</v>
      </c>
      <c r="Y25" s="192"/>
      <c r="Z25" s="192">
        <f t="shared" si="5"/>
        <v>203764.8280201368</v>
      </c>
      <c r="AA25" s="273">
        <f t="shared" si="6"/>
        <v>-120000</v>
      </c>
      <c r="AB25" s="9">
        <f t="shared" si="7"/>
        <v>-0.37063939506281551</v>
      </c>
      <c r="AC25" s="16"/>
      <c r="AD25" s="313"/>
      <c r="AE25" s="131"/>
      <c r="AF25" s="8"/>
      <c r="AG25" s="34"/>
      <c r="AH25" s="13"/>
      <c r="AI25" s="34"/>
      <c r="AJ25" s="129">
        <f t="shared" si="14"/>
        <v>0</v>
      </c>
    </row>
    <row r="26" spans="1:39" ht="36" customHeight="1" outlineLevel="1" x14ac:dyDescent="0.3">
      <c r="A26" s="99" t="s">
        <v>52</v>
      </c>
      <c r="B26" s="826" t="s">
        <v>205</v>
      </c>
      <c r="C26" s="200">
        <v>8434540.8113000002</v>
      </c>
      <c r="D26" s="180">
        <v>7826625.058349153</v>
      </c>
      <c r="E26" s="237"/>
      <c r="F26" s="240"/>
      <c r="G26" s="276">
        <f t="shared" si="9"/>
        <v>-5843962.5525142383</v>
      </c>
      <c r="H26" s="45">
        <f t="shared" si="0"/>
        <v>-1</v>
      </c>
      <c r="I26" s="783">
        <v>5843962.5525142383</v>
      </c>
      <c r="J26" s="19"/>
      <c r="K26" s="17"/>
      <c r="L26" s="17"/>
      <c r="M26" s="17"/>
      <c r="N26" s="41"/>
      <c r="O26" s="134"/>
      <c r="P26" s="218">
        <f>630000+505000</f>
        <v>1135000</v>
      </c>
      <c r="Q26" s="374">
        <f t="shared" si="10"/>
        <v>4708962.5525142383</v>
      </c>
      <c r="R26" s="276">
        <f t="shared" si="1"/>
        <v>-2590578.2587857619</v>
      </c>
      <c r="S26" s="45">
        <f t="shared" si="2"/>
        <v>-0.30713921679234613</v>
      </c>
      <c r="T26" s="276">
        <f t="shared" si="3"/>
        <v>-1982662.5058349147</v>
      </c>
      <c r="U26" s="187">
        <f t="shared" si="4"/>
        <v>-0.25332279124830237</v>
      </c>
      <c r="V26" s="571">
        <f t="shared" si="11"/>
        <v>-3117662.5058349147</v>
      </c>
      <c r="W26" s="45">
        <f t="shared" si="12"/>
        <v>-0.39834059797065502</v>
      </c>
      <c r="X26" s="222" t="s">
        <v>361</v>
      </c>
      <c r="Y26" s="180"/>
      <c r="Z26" s="181">
        <f t="shared" si="5"/>
        <v>5843962.5525142383</v>
      </c>
      <c r="AA26" s="276">
        <f t="shared" si="6"/>
        <v>-1982662.5058349147</v>
      </c>
      <c r="AB26" s="45">
        <f t="shared" si="7"/>
        <v>-0.25332279124830237</v>
      </c>
      <c r="AC26" s="16"/>
      <c r="AD26" s="26"/>
      <c r="AE26" s="27"/>
      <c r="AF26" s="27"/>
      <c r="AG26" s="27"/>
      <c r="AH26" s="27"/>
      <c r="AI26" s="43"/>
      <c r="AJ26" s="22">
        <f t="shared" si="14"/>
        <v>0</v>
      </c>
    </row>
    <row r="27" spans="1:39" ht="63" outlineLevel="1" x14ac:dyDescent="0.3">
      <c r="A27" s="37" t="s">
        <v>52</v>
      </c>
      <c r="B27" s="825" t="s">
        <v>72</v>
      </c>
      <c r="C27" s="201">
        <v>2056318.7401000001</v>
      </c>
      <c r="D27" s="181">
        <v>1247101.2739955517</v>
      </c>
      <c r="E27" s="181"/>
      <c r="F27" s="201"/>
      <c r="G27" s="230">
        <f t="shared" si="9"/>
        <v>-972444</v>
      </c>
      <c r="H27" s="10">
        <f t="shared" si="0"/>
        <v>-1</v>
      </c>
      <c r="I27" s="217">
        <v>972444</v>
      </c>
      <c r="J27" s="19"/>
      <c r="K27" s="17"/>
      <c r="L27" s="17"/>
      <c r="M27" s="17"/>
      <c r="N27" s="41"/>
      <c r="O27" s="134"/>
      <c r="P27" s="239"/>
      <c r="Q27" s="375">
        <f t="shared" si="10"/>
        <v>972444</v>
      </c>
      <c r="R27" s="230">
        <f t="shared" si="1"/>
        <v>-1083874.7401000001</v>
      </c>
      <c r="S27" s="10">
        <f t="shared" si="2"/>
        <v>-0.52709471492113646</v>
      </c>
      <c r="T27" s="230">
        <f t="shared" si="3"/>
        <v>-274657.27399555175</v>
      </c>
      <c r="U27" s="32">
        <f t="shared" si="4"/>
        <v>-0.2202365435130903</v>
      </c>
      <c r="V27" s="569">
        <f t="shared" si="11"/>
        <v>-274657.27399555175</v>
      </c>
      <c r="W27" s="10">
        <f t="shared" si="12"/>
        <v>-0.2202365435130903</v>
      </c>
      <c r="X27" s="222" t="s">
        <v>362</v>
      </c>
      <c r="Y27" s="181"/>
      <c r="Z27" s="181">
        <f t="shared" si="5"/>
        <v>972444</v>
      </c>
      <c r="AA27" s="230">
        <f t="shared" si="6"/>
        <v>-274657.27399555175</v>
      </c>
      <c r="AB27" s="10">
        <f t="shared" si="7"/>
        <v>-0.2202365435130903</v>
      </c>
      <c r="AC27" s="16"/>
      <c r="AD27" s="50"/>
      <c r="AE27" s="17"/>
      <c r="AF27" s="17"/>
      <c r="AG27" s="14"/>
      <c r="AH27" s="14"/>
      <c r="AI27" s="41"/>
      <c r="AJ27" s="18">
        <f t="shared" si="14"/>
        <v>0</v>
      </c>
    </row>
    <row r="28" spans="1:39" ht="36" customHeight="1" outlineLevel="1" x14ac:dyDescent="0.3">
      <c r="A28" s="37" t="s">
        <v>52</v>
      </c>
      <c r="B28" s="825" t="s">
        <v>73</v>
      </c>
      <c r="C28" s="201">
        <v>891194.4301</v>
      </c>
      <c r="D28" s="181">
        <v>13030.842857142856</v>
      </c>
      <c r="E28" s="181"/>
      <c r="F28" s="201"/>
      <c r="G28" s="230">
        <f t="shared" si="9"/>
        <v>-5065.1198999999997</v>
      </c>
      <c r="H28" s="10">
        <f t="shared" si="0"/>
        <v>-1</v>
      </c>
      <c r="I28" s="217">
        <v>5065.1198999999997</v>
      </c>
      <c r="J28" s="19"/>
      <c r="K28" s="17"/>
      <c r="L28" s="17"/>
      <c r="M28" s="17"/>
      <c r="N28" s="41"/>
      <c r="O28" s="134"/>
      <c r="P28" s="239"/>
      <c r="Q28" s="375">
        <f t="shared" si="10"/>
        <v>5065.1198999999997</v>
      </c>
      <c r="R28" s="230">
        <f t="shared" si="1"/>
        <v>-886129.31019999995</v>
      </c>
      <c r="S28" s="10">
        <f t="shared" si="2"/>
        <v>-0.99431648164651154</v>
      </c>
      <c r="T28" s="230">
        <f t="shared" si="3"/>
        <v>-7965.7229571428561</v>
      </c>
      <c r="U28" s="32">
        <f t="shared" si="4"/>
        <v>-0.61129759943167805</v>
      </c>
      <c r="V28" s="569">
        <f t="shared" si="11"/>
        <v>-7965.7229571428561</v>
      </c>
      <c r="W28" s="10">
        <f t="shared" si="12"/>
        <v>-0.61129759943167805</v>
      </c>
      <c r="X28" s="167"/>
      <c r="Y28" s="181"/>
      <c r="Z28" s="181">
        <f t="shared" si="5"/>
        <v>5065.1198999999997</v>
      </c>
      <c r="AA28" s="230">
        <f t="shared" si="6"/>
        <v>-7965.7229571428561</v>
      </c>
      <c r="AB28" s="10">
        <f t="shared" si="7"/>
        <v>-0.61129759943167805</v>
      </c>
      <c r="AC28" s="16"/>
      <c r="AD28" s="50"/>
      <c r="AE28" s="17"/>
      <c r="AF28" s="17"/>
      <c r="AG28" s="14"/>
      <c r="AH28" s="14"/>
      <c r="AI28" s="41"/>
      <c r="AJ28" s="18">
        <f t="shared" si="14"/>
        <v>0</v>
      </c>
    </row>
    <row r="29" spans="1:39" ht="36" customHeight="1" outlineLevel="1" x14ac:dyDescent="0.3">
      <c r="A29" s="37" t="s">
        <v>52</v>
      </c>
      <c r="B29" s="825" t="s">
        <v>208</v>
      </c>
      <c r="C29" s="201">
        <v>593154.67989999999</v>
      </c>
      <c r="D29" s="181">
        <v>472091.88214210205</v>
      </c>
      <c r="E29" s="181"/>
      <c r="F29" s="201"/>
      <c r="G29" s="230">
        <f t="shared" si="9"/>
        <v>-150000</v>
      </c>
      <c r="H29" s="10">
        <f t="shared" si="0"/>
        <v>-1</v>
      </c>
      <c r="I29" s="217">
        <v>150000</v>
      </c>
      <c r="J29" s="19"/>
      <c r="K29" s="17"/>
      <c r="L29" s="17"/>
      <c r="M29" s="17"/>
      <c r="N29" s="41"/>
      <c r="O29" s="134"/>
      <c r="P29" s="238"/>
      <c r="Q29" s="376">
        <f t="shared" si="10"/>
        <v>150000</v>
      </c>
      <c r="R29" s="230">
        <f t="shared" si="1"/>
        <v>-443154.67989999999</v>
      </c>
      <c r="S29" s="10">
        <f t="shared" si="2"/>
        <v>-0.74711486719570597</v>
      </c>
      <c r="T29" s="230">
        <f t="shared" si="3"/>
        <v>-322091.88214210205</v>
      </c>
      <c r="U29" s="32">
        <f t="shared" si="4"/>
        <v>-0.68226524184364346</v>
      </c>
      <c r="V29" s="569">
        <f t="shared" si="11"/>
        <v>-322091.88214210205</v>
      </c>
      <c r="W29" s="10">
        <f t="shared" si="12"/>
        <v>-0.68226524184364346</v>
      </c>
      <c r="X29" s="167" t="s">
        <v>327</v>
      </c>
      <c r="Y29" s="181"/>
      <c r="Z29" s="209">
        <f t="shared" si="5"/>
        <v>150000</v>
      </c>
      <c r="AA29" s="230">
        <f t="shared" si="6"/>
        <v>-322091.88214210205</v>
      </c>
      <c r="AB29" s="10">
        <f t="shared" si="7"/>
        <v>-0.68226524184364346</v>
      </c>
      <c r="AC29" s="16"/>
      <c r="AD29" s="50"/>
      <c r="AE29" s="17"/>
      <c r="AF29" s="17"/>
      <c r="AG29" s="17"/>
      <c r="AH29" s="17"/>
      <c r="AI29" s="17"/>
      <c r="AJ29" s="18">
        <f t="shared" si="14"/>
        <v>0</v>
      </c>
    </row>
    <row r="30" spans="1:39" ht="36" customHeight="1" outlineLevel="1" x14ac:dyDescent="0.3">
      <c r="A30" s="44" t="s">
        <v>52</v>
      </c>
      <c r="B30" s="827" t="s">
        <v>75</v>
      </c>
      <c r="C30" s="202">
        <v>187664.88680000001</v>
      </c>
      <c r="D30" s="209">
        <v>227089.21937967913</v>
      </c>
      <c r="E30" s="209"/>
      <c r="F30" s="202"/>
      <c r="G30" s="230">
        <f t="shared" si="9"/>
        <v>-181671.3755037433</v>
      </c>
      <c r="H30" s="10">
        <f t="shared" si="0"/>
        <v>-1</v>
      </c>
      <c r="I30" s="212">
        <v>181671.3755037433</v>
      </c>
      <c r="J30" s="24"/>
      <c r="K30" s="25"/>
      <c r="L30" s="25"/>
      <c r="M30" s="25"/>
      <c r="N30" s="42"/>
      <c r="O30" s="138"/>
      <c r="P30" s="239"/>
      <c r="Q30" s="375">
        <f t="shared" si="10"/>
        <v>181671.3755037433</v>
      </c>
      <c r="R30" s="230">
        <f t="shared" si="1"/>
        <v>-5993.5112962567073</v>
      </c>
      <c r="S30" s="10">
        <f t="shared" si="2"/>
        <v>-3.1937308030586253E-2</v>
      </c>
      <c r="T30" s="230">
        <f t="shared" si="3"/>
        <v>-45417.843875935825</v>
      </c>
      <c r="U30" s="32">
        <f t="shared" si="4"/>
        <v>-0.19999999999999996</v>
      </c>
      <c r="V30" s="569">
        <f t="shared" si="11"/>
        <v>-45417.843875935825</v>
      </c>
      <c r="W30" s="10">
        <f t="shared" si="12"/>
        <v>-0.19999999999999996</v>
      </c>
      <c r="X30" s="167" t="s">
        <v>348</v>
      </c>
      <c r="Y30" s="202"/>
      <c r="Z30" s="181">
        <f t="shared" si="5"/>
        <v>181671.3755037433</v>
      </c>
      <c r="AA30" s="230">
        <f t="shared" si="6"/>
        <v>-45417.843875935825</v>
      </c>
      <c r="AB30" s="10">
        <f t="shared" si="7"/>
        <v>-0.19999999999999996</v>
      </c>
      <c r="AC30" s="16"/>
      <c r="AD30" s="120"/>
      <c r="AE30" s="25"/>
      <c r="AF30" s="25"/>
      <c r="AG30" s="25"/>
      <c r="AH30" s="25"/>
      <c r="AI30" s="25"/>
      <c r="AJ30" s="125">
        <f t="shared" si="14"/>
        <v>0</v>
      </c>
    </row>
    <row r="31" spans="1:39" ht="36" customHeight="1" outlineLevel="1" x14ac:dyDescent="0.3">
      <c r="A31" s="37" t="s">
        <v>76</v>
      </c>
      <c r="B31" s="825" t="s">
        <v>77</v>
      </c>
      <c r="C31" s="201">
        <v>0</v>
      </c>
      <c r="D31" s="181">
        <v>161927.13804840142</v>
      </c>
      <c r="E31" s="181"/>
      <c r="F31" s="201"/>
      <c r="G31" s="230">
        <f t="shared" si="9"/>
        <v>-129541.71043872114</v>
      </c>
      <c r="H31" s="10">
        <f t="shared" si="0"/>
        <v>-1</v>
      </c>
      <c r="I31" s="217">
        <v>129541.71043872114</v>
      </c>
      <c r="J31" s="19"/>
      <c r="K31" s="17"/>
      <c r="L31" s="17"/>
      <c r="M31" s="17"/>
      <c r="N31" s="41"/>
      <c r="O31" s="134"/>
      <c r="P31" s="217"/>
      <c r="Q31" s="217">
        <f t="shared" si="10"/>
        <v>129541.71043872114</v>
      </c>
      <c r="R31" s="230">
        <f t="shared" si="1"/>
        <v>129541.71043872114</v>
      </c>
      <c r="S31" s="10" t="e">
        <f t="shared" si="2"/>
        <v>#DIV/0!</v>
      </c>
      <c r="T31" s="230">
        <f t="shared" si="3"/>
        <v>-32385.427609680279</v>
      </c>
      <c r="U31" s="32">
        <f t="shared" si="4"/>
        <v>-0.19999999999999996</v>
      </c>
      <c r="V31" s="569">
        <f t="shared" si="11"/>
        <v>-32385.427609680279</v>
      </c>
      <c r="W31" s="10">
        <f t="shared" si="12"/>
        <v>-0.19999999999999996</v>
      </c>
      <c r="X31" s="167" t="s">
        <v>348</v>
      </c>
      <c r="Y31" s="181"/>
      <c r="Z31" s="181">
        <f t="shared" si="5"/>
        <v>129541.71043872114</v>
      </c>
      <c r="AA31" s="230">
        <f t="shared" si="6"/>
        <v>-32385.427609680279</v>
      </c>
      <c r="AB31" s="10">
        <f t="shared" si="7"/>
        <v>-0.19999999999999996</v>
      </c>
      <c r="AC31" s="16"/>
      <c r="AD31" s="50"/>
      <c r="AE31" s="17"/>
      <c r="AF31" s="17"/>
      <c r="AG31" s="17"/>
      <c r="AH31" s="17"/>
      <c r="AI31" s="17"/>
      <c r="AJ31" s="18">
        <f t="shared" si="14"/>
        <v>0</v>
      </c>
    </row>
    <row r="32" spans="1:39" ht="36" customHeight="1" outlineLevel="1" thickBot="1" x14ac:dyDescent="0.35">
      <c r="A32" s="95" t="s">
        <v>52</v>
      </c>
      <c r="B32" s="834" t="s">
        <v>78</v>
      </c>
      <c r="C32" s="204"/>
      <c r="D32" s="194"/>
      <c r="E32" s="204"/>
      <c r="F32" s="204"/>
      <c r="G32" s="382"/>
      <c r="H32" s="96"/>
      <c r="I32" s="219"/>
      <c r="J32" s="186"/>
      <c r="K32" s="123"/>
      <c r="L32" s="123"/>
      <c r="M32" s="123"/>
      <c r="N32" s="124"/>
      <c r="O32" s="835"/>
      <c r="P32" s="219"/>
      <c r="Q32" s="727">
        <f t="shared" ref="Q32" si="15">I32-P32</f>
        <v>0</v>
      </c>
      <c r="R32" s="277">
        <f t="shared" ref="R32" si="16">I32-C32</f>
        <v>0</v>
      </c>
      <c r="S32" s="96" t="e">
        <f t="shared" ref="S32" si="17">I32/C32-1</f>
        <v>#DIV/0!</v>
      </c>
      <c r="T32" s="277">
        <f t="shared" ref="T32" si="18">I32-D32</f>
        <v>0</v>
      </c>
      <c r="U32" s="836" t="e">
        <f t="shared" ref="U32" si="19">I32/D32-1</f>
        <v>#DIV/0!</v>
      </c>
      <c r="V32" s="566">
        <f t="shared" ref="V32" si="20">Q32-D32</f>
        <v>0</v>
      </c>
      <c r="W32" s="96" t="e">
        <f t="shared" ref="W32" si="21">Q32/D32-1</f>
        <v>#DIV/0!</v>
      </c>
      <c r="X32" s="232"/>
      <c r="Y32" s="194"/>
      <c r="Z32" s="194">
        <f t="shared" ref="Z32" si="22">I32+Y32</f>
        <v>0</v>
      </c>
      <c r="AA32" s="277">
        <f t="shared" ref="AA32" si="23">Z32-D32</f>
        <v>0</v>
      </c>
      <c r="AB32" s="96" t="e">
        <f t="shared" ref="AB32" si="24">Z32/D32-1</f>
        <v>#DIV/0!</v>
      </c>
      <c r="AC32" s="16"/>
      <c r="AD32" s="828"/>
      <c r="AE32" s="123"/>
      <c r="AF32" s="123"/>
      <c r="AG32" s="829"/>
      <c r="AH32" s="829"/>
      <c r="AI32" s="124"/>
      <c r="AJ32" s="122"/>
    </row>
    <row r="33" spans="1:36" ht="36" customHeight="1" outlineLevel="1" x14ac:dyDescent="0.3">
      <c r="A33" s="99" t="s">
        <v>57</v>
      </c>
      <c r="B33" s="112" t="s">
        <v>210</v>
      </c>
      <c r="C33" s="200">
        <v>679481.60759999999</v>
      </c>
      <c r="D33" s="180">
        <v>773433.33929805085</v>
      </c>
      <c r="E33" s="200"/>
      <c r="F33" s="180"/>
      <c r="G33" s="710">
        <f t="shared" si="9"/>
        <v>-455000</v>
      </c>
      <c r="H33" s="45">
        <f t="shared" si="0"/>
        <v>-1</v>
      </c>
      <c r="I33" s="218">
        <v>455000</v>
      </c>
      <c r="J33" s="26"/>
      <c r="K33" s="27"/>
      <c r="L33" s="27"/>
      <c r="M33" s="27"/>
      <c r="N33" s="43"/>
      <c r="O33" s="135"/>
      <c r="P33" s="218"/>
      <c r="Q33" s="374">
        <f t="shared" si="10"/>
        <v>455000</v>
      </c>
      <c r="R33" s="276">
        <f t="shared" si="1"/>
        <v>-224481.60759999999</v>
      </c>
      <c r="S33" s="45">
        <f t="shared" si="2"/>
        <v>-0.33037186744891078</v>
      </c>
      <c r="T33" s="276">
        <f t="shared" si="3"/>
        <v>-318433.33929805085</v>
      </c>
      <c r="U33" s="187">
        <f t="shared" si="4"/>
        <v>-0.41171400703653804</v>
      </c>
      <c r="V33" s="571">
        <f t="shared" si="11"/>
        <v>-318433.33929805085</v>
      </c>
      <c r="W33" s="45">
        <f t="shared" si="12"/>
        <v>-0.41171400703653804</v>
      </c>
      <c r="X33" s="222"/>
      <c r="Y33" s="180"/>
      <c r="Z33" s="180">
        <f t="shared" si="5"/>
        <v>455000</v>
      </c>
      <c r="AA33" s="276">
        <f t="shared" si="6"/>
        <v>-318433.33929805085</v>
      </c>
      <c r="AB33" s="45">
        <f t="shared" si="7"/>
        <v>-0.41171400703653804</v>
      </c>
      <c r="AC33" s="16"/>
      <c r="AD33" s="101"/>
      <c r="AE33" s="27"/>
      <c r="AF33" s="27"/>
      <c r="AG33" s="48"/>
      <c r="AH33" s="48"/>
      <c r="AI33" s="43"/>
      <c r="AJ33" s="22">
        <f t="shared" si="14"/>
        <v>0</v>
      </c>
    </row>
    <row r="34" spans="1:36" ht="36" customHeight="1" outlineLevel="1" x14ac:dyDescent="0.3">
      <c r="A34" s="37" t="s">
        <v>57</v>
      </c>
      <c r="B34" s="113" t="s">
        <v>212</v>
      </c>
      <c r="C34" s="201">
        <v>2835.6903000000002</v>
      </c>
      <c r="D34" s="181">
        <v>327.48813173626371</v>
      </c>
      <c r="E34" s="469"/>
      <c r="F34" s="181"/>
      <c r="G34" s="537">
        <f t="shared" si="9"/>
        <v>0</v>
      </c>
      <c r="H34" s="10" t="e">
        <f t="shared" si="0"/>
        <v>#DIV/0!</v>
      </c>
      <c r="I34" s="217">
        <v>0</v>
      </c>
      <c r="J34" s="19"/>
      <c r="K34" s="17"/>
      <c r="L34" s="17"/>
      <c r="M34" s="17"/>
      <c r="N34" s="41"/>
      <c r="O34" s="134"/>
      <c r="P34" s="217"/>
      <c r="Q34" s="377">
        <f t="shared" si="10"/>
        <v>0</v>
      </c>
      <c r="R34" s="230">
        <f t="shared" si="1"/>
        <v>-2835.6903000000002</v>
      </c>
      <c r="S34" s="10">
        <f t="shared" si="2"/>
        <v>-1</v>
      </c>
      <c r="T34" s="230">
        <f t="shared" si="3"/>
        <v>-327.48813173626371</v>
      </c>
      <c r="U34" s="32">
        <f t="shared" si="4"/>
        <v>-1</v>
      </c>
      <c r="V34" s="569">
        <f t="shared" si="11"/>
        <v>-327.48813173626371</v>
      </c>
      <c r="W34" s="10">
        <f t="shared" si="12"/>
        <v>-1</v>
      </c>
      <c r="X34" s="167"/>
      <c r="Y34" s="181"/>
      <c r="Z34" s="181">
        <f t="shared" si="5"/>
        <v>0</v>
      </c>
      <c r="AA34" s="230">
        <f t="shared" si="6"/>
        <v>-327.48813173626371</v>
      </c>
      <c r="AB34" s="10">
        <f t="shared" si="7"/>
        <v>-1</v>
      </c>
      <c r="AC34" s="16"/>
      <c r="AD34" s="50"/>
      <c r="AE34" s="17"/>
      <c r="AF34" s="17"/>
      <c r="AG34" s="14"/>
      <c r="AH34" s="14"/>
      <c r="AI34" s="41"/>
      <c r="AJ34" s="18">
        <f t="shared" si="14"/>
        <v>0</v>
      </c>
    </row>
    <row r="35" spans="1:36" ht="36" customHeight="1" outlineLevel="1" x14ac:dyDescent="0.3">
      <c r="A35" s="37" t="s">
        <v>81</v>
      </c>
      <c r="B35" s="113" t="s">
        <v>82</v>
      </c>
      <c r="C35" s="201">
        <v>0</v>
      </c>
      <c r="D35" s="181">
        <v>0</v>
      </c>
      <c r="E35" s="201"/>
      <c r="F35" s="181"/>
      <c r="G35" s="537">
        <f t="shared" si="9"/>
        <v>0</v>
      </c>
      <c r="H35" s="10" t="e">
        <f t="shared" si="0"/>
        <v>#DIV/0!</v>
      </c>
      <c r="I35" s="217">
        <v>0</v>
      </c>
      <c r="J35" s="19"/>
      <c r="K35" s="17"/>
      <c r="L35" s="17"/>
      <c r="M35" s="17"/>
      <c r="N35" s="41"/>
      <c r="O35" s="134"/>
      <c r="P35" s="217"/>
      <c r="Q35" s="377">
        <f t="shared" si="10"/>
        <v>0</v>
      </c>
      <c r="R35" s="230">
        <f t="shared" si="1"/>
        <v>0</v>
      </c>
      <c r="S35" s="10" t="e">
        <f t="shared" si="2"/>
        <v>#DIV/0!</v>
      </c>
      <c r="T35" s="230">
        <f t="shared" si="3"/>
        <v>0</v>
      </c>
      <c r="U35" s="32" t="e">
        <f t="shared" si="4"/>
        <v>#DIV/0!</v>
      </c>
      <c r="V35" s="569">
        <f t="shared" si="11"/>
        <v>0</v>
      </c>
      <c r="W35" s="10" t="e">
        <f t="shared" si="12"/>
        <v>#DIV/0!</v>
      </c>
      <c r="X35" s="167"/>
      <c r="Y35" s="181"/>
      <c r="Z35" s="181">
        <f t="shared" si="5"/>
        <v>0</v>
      </c>
      <c r="AA35" s="230">
        <f t="shared" si="6"/>
        <v>0</v>
      </c>
      <c r="AB35" s="10" t="e">
        <f t="shared" si="7"/>
        <v>#DIV/0!</v>
      </c>
      <c r="AC35" s="16"/>
      <c r="AD35" s="50"/>
      <c r="AE35" s="17"/>
      <c r="AF35" s="17"/>
      <c r="AG35" s="14"/>
      <c r="AH35" s="14"/>
      <c r="AI35" s="41"/>
      <c r="AJ35" s="18">
        <f t="shared" si="14"/>
        <v>0</v>
      </c>
    </row>
    <row r="36" spans="1:36" ht="36" customHeight="1" outlineLevel="1" x14ac:dyDescent="0.3">
      <c r="A36" s="37" t="s">
        <v>57</v>
      </c>
      <c r="B36" s="113" t="s">
        <v>83</v>
      </c>
      <c r="C36" s="201">
        <v>0</v>
      </c>
      <c r="D36" s="181">
        <v>0</v>
      </c>
      <c r="E36" s="201"/>
      <c r="F36" s="181"/>
      <c r="G36" s="537">
        <f t="shared" si="9"/>
        <v>0</v>
      </c>
      <c r="H36" s="10" t="e">
        <f t="shared" si="0"/>
        <v>#DIV/0!</v>
      </c>
      <c r="I36" s="217">
        <v>0</v>
      </c>
      <c r="J36" s="19"/>
      <c r="K36" s="17"/>
      <c r="L36" s="17"/>
      <c r="M36" s="17"/>
      <c r="N36" s="41"/>
      <c r="O36" s="134"/>
      <c r="P36" s="217"/>
      <c r="Q36" s="377">
        <f t="shared" si="10"/>
        <v>0</v>
      </c>
      <c r="R36" s="230">
        <f t="shared" si="1"/>
        <v>0</v>
      </c>
      <c r="S36" s="10" t="e">
        <f t="shared" si="2"/>
        <v>#DIV/0!</v>
      </c>
      <c r="T36" s="230">
        <f t="shared" si="3"/>
        <v>0</v>
      </c>
      <c r="U36" s="32" t="e">
        <f t="shared" si="4"/>
        <v>#DIV/0!</v>
      </c>
      <c r="V36" s="569">
        <f t="shared" si="11"/>
        <v>0</v>
      </c>
      <c r="W36" s="10" t="e">
        <f t="shared" si="12"/>
        <v>#DIV/0!</v>
      </c>
      <c r="X36" s="167"/>
      <c r="Y36" s="181"/>
      <c r="Z36" s="181">
        <f t="shared" si="5"/>
        <v>0</v>
      </c>
      <c r="AA36" s="230">
        <f t="shared" si="6"/>
        <v>0</v>
      </c>
      <c r="AB36" s="10" t="e">
        <f t="shared" si="7"/>
        <v>#DIV/0!</v>
      </c>
      <c r="AC36" s="16"/>
      <c r="AD36" s="19"/>
      <c r="AE36" s="17"/>
      <c r="AF36" s="17"/>
      <c r="AG36" s="17"/>
      <c r="AH36" s="17"/>
      <c r="AI36" s="41"/>
      <c r="AJ36" s="18">
        <f t="shared" si="14"/>
        <v>0</v>
      </c>
    </row>
    <row r="37" spans="1:36" ht="36" customHeight="1" outlineLevel="1" x14ac:dyDescent="0.3">
      <c r="A37" s="37" t="s">
        <v>57</v>
      </c>
      <c r="B37" s="114" t="s">
        <v>213</v>
      </c>
      <c r="C37" s="207">
        <v>0</v>
      </c>
      <c r="D37" s="175">
        <v>128260.60438799995</v>
      </c>
      <c r="E37" s="207"/>
      <c r="F37" s="181"/>
      <c r="G37" s="537">
        <f t="shared" si="9"/>
        <v>-150000</v>
      </c>
      <c r="H37" s="10">
        <f t="shared" si="0"/>
        <v>-1</v>
      </c>
      <c r="I37" s="224">
        <v>150000</v>
      </c>
      <c r="J37" s="19"/>
      <c r="K37" s="17"/>
      <c r="L37" s="17"/>
      <c r="M37" s="17"/>
      <c r="N37" s="41"/>
      <c r="O37" s="134"/>
      <c r="P37" s="217"/>
      <c r="Q37" s="377">
        <f t="shared" si="10"/>
        <v>150000</v>
      </c>
      <c r="R37" s="230">
        <f t="shared" si="1"/>
        <v>150000</v>
      </c>
      <c r="S37" s="10" t="e">
        <f t="shared" si="2"/>
        <v>#DIV/0!</v>
      </c>
      <c r="T37" s="230">
        <f t="shared" si="3"/>
        <v>21739.395612000051</v>
      </c>
      <c r="U37" s="32">
        <f t="shared" si="4"/>
        <v>0.16949394333303158</v>
      </c>
      <c r="V37" s="569">
        <f t="shared" si="11"/>
        <v>21739.395612000051</v>
      </c>
      <c r="W37" s="10">
        <f t="shared" si="12"/>
        <v>0.16949394333303158</v>
      </c>
      <c r="X37" s="290"/>
      <c r="Y37" s="182"/>
      <c r="Z37" s="181">
        <f t="shared" si="5"/>
        <v>150000</v>
      </c>
      <c r="AA37" s="230">
        <f t="shared" si="6"/>
        <v>21739.395612000051</v>
      </c>
      <c r="AB37" s="10">
        <f t="shared" si="7"/>
        <v>0.16949394333303158</v>
      </c>
      <c r="AC37" s="16"/>
      <c r="AD37" s="19"/>
      <c r="AE37" s="17"/>
      <c r="AF37" s="17"/>
      <c r="AG37" s="17"/>
      <c r="AH37" s="17"/>
      <c r="AI37" s="41"/>
      <c r="AJ37" s="18">
        <f t="shared" si="14"/>
        <v>0</v>
      </c>
    </row>
    <row r="38" spans="1:36" ht="36" customHeight="1" outlineLevel="1" thickBot="1" x14ac:dyDescent="0.35">
      <c r="A38" s="37" t="s">
        <v>57</v>
      </c>
      <c r="B38" s="130" t="s">
        <v>85</v>
      </c>
      <c r="C38" s="200">
        <v>0</v>
      </c>
      <c r="D38" s="180">
        <v>0</v>
      </c>
      <c r="E38" s="200"/>
      <c r="F38" s="193"/>
      <c r="G38" s="537">
        <f t="shared" si="9"/>
        <v>0</v>
      </c>
      <c r="H38" s="10" t="e">
        <f t="shared" si="0"/>
        <v>#DIV/0!</v>
      </c>
      <c r="I38" s="218">
        <v>0</v>
      </c>
      <c r="J38" s="19"/>
      <c r="K38" s="17"/>
      <c r="L38" s="17"/>
      <c r="M38" s="17"/>
      <c r="N38" s="41"/>
      <c r="O38" s="134"/>
      <c r="P38" s="218"/>
      <c r="Q38" s="374">
        <f t="shared" si="10"/>
        <v>0</v>
      </c>
      <c r="R38" s="230">
        <f t="shared" si="1"/>
        <v>0</v>
      </c>
      <c r="S38" s="10" t="e">
        <f t="shared" si="2"/>
        <v>#DIV/0!</v>
      </c>
      <c r="T38" s="230">
        <f t="shared" si="3"/>
        <v>0</v>
      </c>
      <c r="U38" s="32" t="e">
        <f t="shared" si="4"/>
        <v>#DIV/0!</v>
      </c>
      <c r="V38" s="572">
        <f t="shared" si="11"/>
        <v>0</v>
      </c>
      <c r="W38" s="12" t="e">
        <f t="shared" si="12"/>
        <v>#DIV/0!</v>
      </c>
      <c r="X38" s="222"/>
      <c r="Y38" s="180"/>
      <c r="Z38" s="181">
        <f t="shared" ref="Z38:Z55" si="25">I38+Y38</f>
        <v>0</v>
      </c>
      <c r="AA38" s="230">
        <f t="shared" ref="AA38:AA55" si="26">Z38-D38</f>
        <v>0</v>
      </c>
      <c r="AB38" s="10" t="e">
        <f t="shared" ref="AB38:AB55" si="27">Z38/D38-1</f>
        <v>#DIV/0!</v>
      </c>
      <c r="AC38" s="16"/>
      <c r="AD38" s="19"/>
      <c r="AE38" s="17"/>
      <c r="AF38" s="17"/>
      <c r="AG38" s="17"/>
      <c r="AH38" s="17"/>
      <c r="AI38" s="17"/>
      <c r="AJ38" s="18">
        <f t="shared" si="14"/>
        <v>0</v>
      </c>
    </row>
    <row r="39" spans="1:36" ht="36" customHeight="1" thickBot="1" x14ac:dyDescent="0.35">
      <c r="A39" s="891" t="s">
        <v>214</v>
      </c>
      <c r="B39" s="892"/>
      <c r="C39" s="164">
        <f>SUM(C18:C38)</f>
        <v>15833308.508000001</v>
      </c>
      <c r="D39" s="191">
        <f>SUM(D18:D38)</f>
        <v>11838415.807050079</v>
      </c>
      <c r="E39" s="164">
        <f>SUM(E18:E38)</f>
        <v>0</v>
      </c>
      <c r="F39" s="538">
        <f>SUM(F18:F38)</f>
        <v>0</v>
      </c>
      <c r="G39" s="291">
        <f t="shared" si="9"/>
        <v>-9291656.7188169658</v>
      </c>
      <c r="H39" s="292">
        <f t="shared" si="0"/>
        <v>-1</v>
      </c>
      <c r="I39" s="215">
        <f>SUM(I18:I38)</f>
        <v>9291656.7188169658</v>
      </c>
      <c r="J39" s="28"/>
      <c r="K39" s="7"/>
      <c r="L39" s="7"/>
      <c r="M39" s="7"/>
      <c r="N39" s="519"/>
      <c r="O39" s="53"/>
      <c r="P39" s="215">
        <f>SUM(P18:P38)</f>
        <v>1258000</v>
      </c>
      <c r="Q39" s="378">
        <f t="shared" si="10"/>
        <v>8033656.7188169658</v>
      </c>
      <c r="R39" s="291">
        <f t="shared" si="1"/>
        <v>-6541651.7891830355</v>
      </c>
      <c r="S39" s="292">
        <f t="shared" si="2"/>
        <v>-0.41315760290262604</v>
      </c>
      <c r="T39" s="291">
        <f t="shared" si="3"/>
        <v>-2546759.0882331133</v>
      </c>
      <c r="U39" s="556">
        <f t="shared" si="4"/>
        <v>-0.2151266799326691</v>
      </c>
      <c r="V39" s="564">
        <f t="shared" si="11"/>
        <v>-3804759.0882331133</v>
      </c>
      <c r="W39" s="558">
        <f t="shared" si="12"/>
        <v>-0.32139089809358456</v>
      </c>
      <c r="X39" s="35"/>
      <c r="Y39" s="165">
        <f>SUM(Y18:Y38)</f>
        <v>0</v>
      </c>
      <c r="Z39" s="163">
        <f t="shared" si="25"/>
        <v>9291656.7188169658</v>
      </c>
      <c r="AA39" s="291">
        <f t="shared" si="26"/>
        <v>-2546759.0882331133</v>
      </c>
      <c r="AB39" s="292">
        <f t="shared" si="27"/>
        <v>-0.2151266799326691</v>
      </c>
      <c r="AC39" s="4"/>
      <c r="AD39" s="28">
        <f t="shared" ref="AD39:AJ39" si="28">SUM(AD18:AD38)</f>
        <v>0</v>
      </c>
      <c r="AE39" s="7">
        <f t="shared" si="28"/>
        <v>0</v>
      </c>
      <c r="AF39" s="7">
        <f t="shared" si="28"/>
        <v>0</v>
      </c>
      <c r="AG39" s="7">
        <f t="shared" si="28"/>
        <v>0</v>
      </c>
      <c r="AH39" s="7">
        <f t="shared" si="28"/>
        <v>0</v>
      </c>
      <c r="AI39" s="7">
        <f t="shared" si="28"/>
        <v>0</v>
      </c>
      <c r="AJ39" s="30">
        <f t="shared" si="28"/>
        <v>0</v>
      </c>
    </row>
    <row r="40" spans="1:36" ht="36" customHeight="1" thickBot="1" x14ac:dyDescent="0.35">
      <c r="A40" s="891" t="s">
        <v>215</v>
      </c>
      <c r="B40" s="892"/>
      <c r="C40" s="208">
        <f>SUM(C41:C53)</f>
        <v>175576.2585</v>
      </c>
      <c r="D40" s="164">
        <f>SUM(D41:D53)</f>
        <v>350000</v>
      </c>
      <c r="E40" s="164">
        <f>SUM(E41:E53)</f>
        <v>0</v>
      </c>
      <c r="F40" s="208">
        <f>SUM(F41:F53)</f>
        <v>0</v>
      </c>
      <c r="G40" s="291">
        <f t="shared" si="9"/>
        <v>-379700</v>
      </c>
      <c r="H40" s="292">
        <f t="shared" si="0"/>
        <v>-1</v>
      </c>
      <c r="I40" s="215">
        <f>SUM(I41:I53)</f>
        <v>379700</v>
      </c>
      <c r="J40" s="282"/>
      <c r="K40" s="227"/>
      <c r="L40" s="227"/>
      <c r="M40" s="227"/>
      <c r="N40" s="520"/>
      <c r="O40" s="283"/>
      <c r="P40" s="215">
        <f>SUM(P41:P53)</f>
        <v>0</v>
      </c>
      <c r="Q40" s="371">
        <f t="shared" si="10"/>
        <v>379700</v>
      </c>
      <c r="R40" s="277">
        <f t="shared" si="1"/>
        <v>204123.7415</v>
      </c>
      <c r="S40" s="152">
        <f t="shared" si="2"/>
        <v>1.1625930706343195</v>
      </c>
      <c r="T40" s="277">
        <f t="shared" si="3"/>
        <v>29700</v>
      </c>
      <c r="U40" s="226">
        <f t="shared" si="4"/>
        <v>8.4857142857142964E-2</v>
      </c>
      <c r="V40" s="566">
        <f t="shared" si="11"/>
        <v>29700</v>
      </c>
      <c r="W40" s="96">
        <f t="shared" si="12"/>
        <v>8.4857142857142964E-2</v>
      </c>
      <c r="X40" s="35"/>
      <c r="Y40" s="165">
        <f>SUM(Y41:Y53)</f>
        <v>0</v>
      </c>
      <c r="Z40" s="163">
        <f t="shared" si="25"/>
        <v>379700</v>
      </c>
      <c r="AA40" s="277">
        <f t="shared" si="26"/>
        <v>29700</v>
      </c>
      <c r="AB40" s="152">
        <f t="shared" si="27"/>
        <v>8.4857142857142964E-2</v>
      </c>
      <c r="AC40" s="4"/>
      <c r="AD40" s="28">
        <f t="shared" ref="AD40:AJ40" si="29">SUM(AD41:AD53)</f>
        <v>0</v>
      </c>
      <c r="AE40" s="7">
        <f t="shared" si="29"/>
        <v>0</v>
      </c>
      <c r="AF40" s="7">
        <f t="shared" si="29"/>
        <v>0</v>
      </c>
      <c r="AG40" s="7">
        <f t="shared" ref="AG40" si="30">SUM(AG41:AG53)</f>
        <v>0</v>
      </c>
      <c r="AH40" s="7">
        <f t="shared" si="29"/>
        <v>0</v>
      </c>
      <c r="AI40" s="7">
        <f t="shared" si="29"/>
        <v>0</v>
      </c>
      <c r="AJ40" s="30">
        <f t="shared" si="29"/>
        <v>0</v>
      </c>
    </row>
    <row r="41" spans="1:36" ht="40.35" customHeight="1" outlineLevel="1" x14ac:dyDescent="0.3">
      <c r="A41" s="102" t="s">
        <v>69</v>
      </c>
      <c r="B41" s="188" t="s">
        <v>299</v>
      </c>
      <c r="C41" s="181">
        <v>2148.4299999999998</v>
      </c>
      <c r="D41" s="181">
        <v>2500</v>
      </c>
      <c r="E41" s="196"/>
      <c r="F41" s="160"/>
      <c r="G41" s="276">
        <f t="shared" si="9"/>
        <v>-2000</v>
      </c>
      <c r="H41" s="45">
        <f t="shared" si="0"/>
        <v>-1</v>
      </c>
      <c r="I41" s="217">
        <v>2000</v>
      </c>
      <c r="J41" s="284"/>
      <c r="K41" s="244"/>
      <c r="L41" s="148"/>
      <c r="M41" s="148"/>
      <c r="N41" s="521"/>
      <c r="O41" s="156"/>
      <c r="P41" s="218"/>
      <c r="Q41" s="374">
        <f t="shared" si="10"/>
        <v>2000</v>
      </c>
      <c r="R41" s="230">
        <f t="shared" si="1"/>
        <v>-148.42999999999984</v>
      </c>
      <c r="S41" s="10">
        <f t="shared" si="2"/>
        <v>-6.9087659360556275E-2</v>
      </c>
      <c r="T41" s="230">
        <f t="shared" si="3"/>
        <v>-500</v>
      </c>
      <c r="U41" s="32">
        <f t="shared" si="4"/>
        <v>-0.19999999999999996</v>
      </c>
      <c r="V41" s="568">
        <f t="shared" si="11"/>
        <v>-500</v>
      </c>
      <c r="W41" s="9">
        <f t="shared" si="12"/>
        <v>-0.19999999999999996</v>
      </c>
      <c r="X41" s="166"/>
      <c r="Y41" s="171"/>
      <c r="Z41" s="181">
        <f t="shared" si="25"/>
        <v>2000</v>
      </c>
      <c r="AA41" s="230">
        <f t="shared" si="26"/>
        <v>-500</v>
      </c>
      <c r="AB41" s="10">
        <f t="shared" si="27"/>
        <v>-0.19999999999999996</v>
      </c>
      <c r="AC41" s="16"/>
      <c r="AD41" s="128"/>
      <c r="AE41" s="131"/>
      <c r="AF41" s="131"/>
      <c r="AG41" s="131"/>
      <c r="AH41" s="131"/>
      <c r="AI41" s="52"/>
      <c r="AJ41" s="129">
        <f t="shared" ref="AJ41:AJ53" si="31">SUM(AD41:AI41)</f>
        <v>0</v>
      </c>
    </row>
    <row r="42" spans="1:36" ht="40.35" customHeight="1" outlineLevel="1" x14ac:dyDescent="0.3">
      <c r="A42" s="103" t="s">
        <v>62</v>
      </c>
      <c r="B42" s="189" t="s">
        <v>87</v>
      </c>
      <c r="C42" s="181">
        <v>62270.501600000003</v>
      </c>
      <c r="D42" s="181">
        <v>120000</v>
      </c>
      <c r="E42" s="176"/>
      <c r="F42" s="161"/>
      <c r="G42" s="230">
        <f t="shared" si="9"/>
        <v>-80000</v>
      </c>
      <c r="H42" s="10">
        <f t="shared" si="0"/>
        <v>-1</v>
      </c>
      <c r="I42" s="217">
        <v>80000</v>
      </c>
      <c r="J42" s="220"/>
      <c r="K42" s="151"/>
      <c r="L42" s="149"/>
      <c r="M42" s="149"/>
      <c r="N42" s="522"/>
      <c r="O42" s="157"/>
      <c r="P42" s="217"/>
      <c r="Q42" s="377">
        <f t="shared" si="10"/>
        <v>80000</v>
      </c>
      <c r="R42" s="230">
        <f t="shared" si="1"/>
        <v>17729.498399999997</v>
      </c>
      <c r="S42" s="10">
        <f t="shared" si="2"/>
        <v>0.28471744958611334</v>
      </c>
      <c r="T42" s="230">
        <f t="shared" si="3"/>
        <v>-40000</v>
      </c>
      <c r="U42" s="32">
        <f t="shared" si="4"/>
        <v>-0.33333333333333337</v>
      </c>
      <c r="V42" s="569">
        <f t="shared" si="11"/>
        <v>-40000</v>
      </c>
      <c r="W42" s="10">
        <f t="shared" si="12"/>
        <v>-0.33333333333333337</v>
      </c>
      <c r="X42" s="167"/>
      <c r="Y42" s="172"/>
      <c r="Z42" s="181">
        <f t="shared" si="25"/>
        <v>80000</v>
      </c>
      <c r="AA42" s="230">
        <f t="shared" si="26"/>
        <v>-40000</v>
      </c>
      <c r="AB42" s="10">
        <f t="shared" si="27"/>
        <v>-0.33333333333333337</v>
      </c>
      <c r="AC42" s="16"/>
      <c r="AD42" s="19"/>
      <c r="AE42" s="17"/>
      <c r="AF42" s="17"/>
      <c r="AG42" s="17"/>
      <c r="AH42" s="17"/>
      <c r="AI42" s="41"/>
      <c r="AJ42" s="18">
        <f t="shared" si="31"/>
        <v>0</v>
      </c>
    </row>
    <row r="43" spans="1:36" ht="40.35" customHeight="1" outlineLevel="1" x14ac:dyDescent="0.3">
      <c r="A43" s="103" t="s">
        <v>88</v>
      </c>
      <c r="B43" s="189" t="s">
        <v>89</v>
      </c>
      <c r="C43" s="181">
        <v>4632.58</v>
      </c>
      <c r="D43" s="181">
        <v>5500</v>
      </c>
      <c r="E43" s="176"/>
      <c r="F43" s="161"/>
      <c r="G43" s="230">
        <f t="shared" si="9"/>
        <v>-5500</v>
      </c>
      <c r="H43" s="10">
        <f t="shared" si="0"/>
        <v>-1</v>
      </c>
      <c r="I43" s="217">
        <v>5500</v>
      </c>
      <c r="J43" s="220"/>
      <c r="K43" s="151"/>
      <c r="L43" s="149"/>
      <c r="M43" s="149"/>
      <c r="N43" s="522"/>
      <c r="O43" s="157"/>
      <c r="P43" s="217"/>
      <c r="Q43" s="377">
        <f t="shared" si="10"/>
        <v>5500</v>
      </c>
      <c r="R43" s="230">
        <f t="shared" si="1"/>
        <v>867.42000000000007</v>
      </c>
      <c r="S43" s="10">
        <f t="shared" si="2"/>
        <v>0.18724339353017116</v>
      </c>
      <c r="T43" s="230">
        <f t="shared" si="3"/>
        <v>0</v>
      </c>
      <c r="U43" s="32">
        <f t="shared" si="4"/>
        <v>0</v>
      </c>
      <c r="V43" s="569">
        <f t="shared" si="11"/>
        <v>0</v>
      </c>
      <c r="W43" s="10">
        <f t="shared" si="12"/>
        <v>0</v>
      </c>
      <c r="X43" s="167"/>
      <c r="Y43" s="172"/>
      <c r="Z43" s="181">
        <f t="shared" si="25"/>
        <v>5500</v>
      </c>
      <c r="AA43" s="230">
        <f t="shared" si="26"/>
        <v>0</v>
      </c>
      <c r="AB43" s="10">
        <f t="shared" si="27"/>
        <v>0</v>
      </c>
      <c r="AC43" s="16"/>
      <c r="AD43" s="19"/>
      <c r="AE43" s="17"/>
      <c r="AF43" s="17"/>
      <c r="AG43" s="17"/>
      <c r="AH43" s="17"/>
      <c r="AI43" s="41"/>
      <c r="AJ43" s="18">
        <f t="shared" si="31"/>
        <v>0</v>
      </c>
    </row>
    <row r="44" spans="1:36" ht="40.35" customHeight="1" outlineLevel="1" x14ac:dyDescent="0.3">
      <c r="A44" s="103" t="s">
        <v>46</v>
      </c>
      <c r="B44" s="189" t="s">
        <v>90</v>
      </c>
      <c r="C44" s="181">
        <v>0</v>
      </c>
      <c r="D44" s="181">
        <v>0</v>
      </c>
      <c r="E44" s="176"/>
      <c r="F44" s="161"/>
      <c r="G44" s="230">
        <f t="shared" si="9"/>
        <v>0</v>
      </c>
      <c r="H44" s="10" t="e">
        <f t="shared" si="0"/>
        <v>#DIV/0!</v>
      </c>
      <c r="I44" s="181">
        <v>0</v>
      </c>
      <c r="J44" s="206"/>
      <c r="K44" s="223"/>
      <c r="L44" s="149"/>
      <c r="M44" s="149"/>
      <c r="N44" s="522"/>
      <c r="O44" s="157"/>
      <c r="P44" s="181"/>
      <c r="Q44" s="201">
        <f t="shared" si="10"/>
        <v>0</v>
      </c>
      <c r="R44" s="230">
        <f t="shared" si="1"/>
        <v>0</v>
      </c>
      <c r="S44" s="10" t="e">
        <f t="shared" si="2"/>
        <v>#DIV/0!</v>
      </c>
      <c r="T44" s="230">
        <f t="shared" si="3"/>
        <v>0</v>
      </c>
      <c r="U44" s="32" t="e">
        <f t="shared" si="4"/>
        <v>#DIV/0!</v>
      </c>
      <c r="V44" s="569">
        <f t="shared" si="11"/>
        <v>0</v>
      </c>
      <c r="W44" s="10" t="e">
        <f t="shared" si="12"/>
        <v>#DIV/0!</v>
      </c>
      <c r="X44" s="246"/>
      <c r="Y44" s="181"/>
      <c r="Z44" s="181">
        <f t="shared" si="25"/>
        <v>0</v>
      </c>
      <c r="AA44" s="230">
        <f t="shared" si="26"/>
        <v>0</v>
      </c>
      <c r="AB44" s="10" t="e">
        <f t="shared" si="27"/>
        <v>#DIV/0!</v>
      </c>
      <c r="AC44" s="100"/>
      <c r="AD44" s="19"/>
      <c r="AE44" s="17"/>
      <c r="AF44" s="41"/>
      <c r="AG44" s="41"/>
      <c r="AH44" s="17"/>
      <c r="AI44" s="231"/>
      <c r="AJ44" s="94">
        <f t="shared" si="31"/>
        <v>0</v>
      </c>
    </row>
    <row r="45" spans="1:36" ht="40.35" customHeight="1" outlineLevel="1" x14ac:dyDescent="0.3">
      <c r="A45" s="103" t="s">
        <v>46</v>
      </c>
      <c r="B45" s="189" t="s">
        <v>91</v>
      </c>
      <c r="C45" s="181">
        <v>16196.049499999999</v>
      </c>
      <c r="D45" s="181">
        <v>19000</v>
      </c>
      <c r="E45" s="176"/>
      <c r="F45" s="161"/>
      <c r="G45" s="230">
        <f t="shared" si="9"/>
        <v>-12000</v>
      </c>
      <c r="H45" s="10">
        <f t="shared" si="0"/>
        <v>-1</v>
      </c>
      <c r="I45" s="217">
        <v>12000</v>
      </c>
      <c r="J45" s="220"/>
      <c r="K45" s="151"/>
      <c r="L45" s="149"/>
      <c r="M45" s="149"/>
      <c r="N45" s="522"/>
      <c r="O45" s="157"/>
      <c r="P45" s="217"/>
      <c r="Q45" s="377">
        <f t="shared" si="10"/>
        <v>12000</v>
      </c>
      <c r="R45" s="230">
        <f t="shared" si="1"/>
        <v>-4196.0494999999992</v>
      </c>
      <c r="S45" s="10">
        <f t="shared" si="2"/>
        <v>-0.25907857962523506</v>
      </c>
      <c r="T45" s="230">
        <f t="shared" si="3"/>
        <v>-7000</v>
      </c>
      <c r="U45" s="32">
        <f t="shared" si="4"/>
        <v>-0.36842105263157898</v>
      </c>
      <c r="V45" s="569">
        <f t="shared" si="11"/>
        <v>-7000</v>
      </c>
      <c r="W45" s="10">
        <f t="shared" si="12"/>
        <v>-0.36842105263157898</v>
      </c>
      <c r="X45" s="167"/>
      <c r="Y45" s="172"/>
      <c r="Z45" s="181">
        <f t="shared" si="25"/>
        <v>12000</v>
      </c>
      <c r="AA45" s="230">
        <f t="shared" si="26"/>
        <v>-7000</v>
      </c>
      <c r="AB45" s="10">
        <f t="shared" si="27"/>
        <v>-0.36842105263157898</v>
      </c>
      <c r="AC45" s="16"/>
      <c r="AD45" s="19"/>
      <c r="AE45" s="17"/>
      <c r="AF45" s="17"/>
      <c r="AG45" s="27"/>
      <c r="AH45" s="27"/>
      <c r="AI45" s="43"/>
      <c r="AJ45" s="18">
        <f t="shared" si="31"/>
        <v>0</v>
      </c>
    </row>
    <row r="46" spans="1:36" ht="40.35" customHeight="1" outlineLevel="1" x14ac:dyDescent="0.3">
      <c r="A46" s="103" t="s">
        <v>46</v>
      </c>
      <c r="B46" s="189" t="s">
        <v>92</v>
      </c>
      <c r="C46" s="181">
        <v>2669.8508000000002</v>
      </c>
      <c r="D46" s="181">
        <v>3500</v>
      </c>
      <c r="E46" s="176"/>
      <c r="F46" s="161"/>
      <c r="G46" s="230">
        <f t="shared" si="9"/>
        <v>-3200</v>
      </c>
      <c r="H46" s="10">
        <f t="shared" si="0"/>
        <v>-1</v>
      </c>
      <c r="I46" s="217">
        <v>3200</v>
      </c>
      <c r="J46" s="220"/>
      <c r="K46" s="151"/>
      <c r="L46" s="149"/>
      <c r="M46" s="149"/>
      <c r="N46" s="522"/>
      <c r="O46" s="157"/>
      <c r="P46" s="217"/>
      <c r="Q46" s="377">
        <f t="shared" si="10"/>
        <v>3200</v>
      </c>
      <c r="R46" s="230">
        <f t="shared" si="1"/>
        <v>530.14919999999984</v>
      </c>
      <c r="S46" s="10">
        <f t="shared" si="2"/>
        <v>0.19856884886601156</v>
      </c>
      <c r="T46" s="230">
        <f t="shared" si="3"/>
        <v>-300</v>
      </c>
      <c r="U46" s="32">
        <f t="shared" si="4"/>
        <v>-8.5714285714285743E-2</v>
      </c>
      <c r="V46" s="569">
        <f t="shared" si="11"/>
        <v>-300</v>
      </c>
      <c r="W46" s="10">
        <f t="shared" si="12"/>
        <v>-8.5714285714285743E-2</v>
      </c>
      <c r="X46" s="167"/>
      <c r="Y46" s="172"/>
      <c r="Z46" s="181">
        <f t="shared" si="25"/>
        <v>3200</v>
      </c>
      <c r="AA46" s="230">
        <f t="shared" si="26"/>
        <v>-300</v>
      </c>
      <c r="AB46" s="10">
        <f t="shared" si="27"/>
        <v>-8.5714285714285743E-2</v>
      </c>
      <c r="AC46" s="16"/>
      <c r="AD46" s="19"/>
      <c r="AE46" s="17"/>
      <c r="AF46" s="17"/>
      <c r="AG46" s="17"/>
      <c r="AH46" s="17"/>
      <c r="AI46" s="41"/>
      <c r="AJ46" s="18">
        <f t="shared" si="31"/>
        <v>0</v>
      </c>
    </row>
    <row r="47" spans="1:36" ht="40.35" customHeight="1" outlineLevel="1" x14ac:dyDescent="0.3">
      <c r="A47" s="103" t="s">
        <v>93</v>
      </c>
      <c r="B47" s="189" t="s">
        <v>94</v>
      </c>
      <c r="C47" s="181">
        <v>9083.1077000000005</v>
      </c>
      <c r="D47" s="181">
        <v>11500</v>
      </c>
      <c r="E47" s="176"/>
      <c r="F47" s="161"/>
      <c r="G47" s="230">
        <f t="shared" si="9"/>
        <v>-11500</v>
      </c>
      <c r="H47" s="10">
        <f t="shared" si="0"/>
        <v>-1</v>
      </c>
      <c r="I47" s="217">
        <v>11500</v>
      </c>
      <c r="J47" s="220"/>
      <c r="K47" s="151"/>
      <c r="L47" s="149"/>
      <c r="M47" s="149"/>
      <c r="N47" s="522"/>
      <c r="O47" s="157"/>
      <c r="P47" s="217"/>
      <c r="Q47" s="377">
        <f t="shared" si="10"/>
        <v>11500</v>
      </c>
      <c r="R47" s="230">
        <f t="shared" si="1"/>
        <v>2416.8922999999995</v>
      </c>
      <c r="S47" s="10">
        <f t="shared" si="2"/>
        <v>0.26608649592473732</v>
      </c>
      <c r="T47" s="230">
        <f t="shared" si="3"/>
        <v>0</v>
      </c>
      <c r="U47" s="32">
        <f t="shared" si="4"/>
        <v>0</v>
      </c>
      <c r="V47" s="569">
        <f t="shared" si="11"/>
        <v>0</v>
      </c>
      <c r="W47" s="10">
        <f t="shared" si="12"/>
        <v>0</v>
      </c>
      <c r="X47" s="167"/>
      <c r="Y47" s="172"/>
      <c r="Z47" s="181">
        <f t="shared" si="25"/>
        <v>11500</v>
      </c>
      <c r="AA47" s="230">
        <f t="shared" si="26"/>
        <v>0</v>
      </c>
      <c r="AB47" s="10">
        <f t="shared" si="27"/>
        <v>0</v>
      </c>
      <c r="AC47" s="16"/>
      <c r="AD47" s="19"/>
      <c r="AE47" s="17"/>
      <c r="AF47" s="17"/>
      <c r="AG47" s="17"/>
      <c r="AH47" s="17"/>
      <c r="AI47" s="41"/>
      <c r="AJ47" s="18">
        <f t="shared" si="31"/>
        <v>0</v>
      </c>
    </row>
    <row r="48" spans="1:36" ht="40.35" customHeight="1" outlineLevel="1" x14ac:dyDescent="0.3">
      <c r="A48" s="103" t="s">
        <v>95</v>
      </c>
      <c r="B48" s="189" t="s">
        <v>96</v>
      </c>
      <c r="C48" s="181">
        <v>0</v>
      </c>
      <c r="D48" s="181">
        <v>0</v>
      </c>
      <c r="E48" s="176"/>
      <c r="F48" s="161"/>
      <c r="G48" s="230">
        <f t="shared" si="9"/>
        <v>0</v>
      </c>
      <c r="H48" s="10" t="e">
        <f t="shared" si="0"/>
        <v>#DIV/0!</v>
      </c>
      <c r="I48" s="217">
        <v>0</v>
      </c>
      <c r="J48" s="220"/>
      <c r="K48" s="151"/>
      <c r="L48" s="149"/>
      <c r="M48" s="149"/>
      <c r="N48" s="522"/>
      <c r="O48" s="157"/>
      <c r="P48" s="217"/>
      <c r="Q48" s="377">
        <f t="shared" si="10"/>
        <v>0</v>
      </c>
      <c r="R48" s="230">
        <f t="shared" si="1"/>
        <v>0</v>
      </c>
      <c r="S48" s="10" t="e">
        <f t="shared" si="2"/>
        <v>#DIV/0!</v>
      </c>
      <c r="T48" s="230">
        <f t="shared" si="3"/>
        <v>0</v>
      </c>
      <c r="U48" s="32" t="e">
        <f t="shared" si="4"/>
        <v>#DIV/0!</v>
      </c>
      <c r="V48" s="569">
        <f t="shared" si="11"/>
        <v>0</v>
      </c>
      <c r="W48" s="10" t="e">
        <f t="shared" si="12"/>
        <v>#DIV/0!</v>
      </c>
      <c r="X48" s="167"/>
      <c r="Y48" s="172"/>
      <c r="Z48" s="181">
        <f t="shared" si="25"/>
        <v>0</v>
      </c>
      <c r="AA48" s="230">
        <f t="shared" si="26"/>
        <v>0</v>
      </c>
      <c r="AB48" s="10" t="e">
        <f t="shared" si="27"/>
        <v>#DIV/0!</v>
      </c>
      <c r="AC48" s="16"/>
      <c r="AD48" s="19"/>
      <c r="AE48" s="17"/>
      <c r="AF48" s="17"/>
      <c r="AG48" s="17"/>
      <c r="AH48" s="17"/>
      <c r="AI48" s="41"/>
      <c r="AJ48" s="18">
        <f t="shared" si="31"/>
        <v>0</v>
      </c>
    </row>
    <row r="49" spans="1:36" ht="40.35" customHeight="1" outlineLevel="1" x14ac:dyDescent="0.3">
      <c r="A49" s="103" t="s">
        <v>52</v>
      </c>
      <c r="B49" s="189" t="s">
        <v>218</v>
      </c>
      <c r="C49" s="181">
        <v>12910.6994</v>
      </c>
      <c r="D49" s="181">
        <v>17500</v>
      </c>
      <c r="E49" s="176"/>
      <c r="F49" s="161"/>
      <c r="G49" s="230">
        <f t="shared" si="9"/>
        <v>-12000</v>
      </c>
      <c r="H49" s="10">
        <f t="shared" si="0"/>
        <v>-1</v>
      </c>
      <c r="I49" s="217">
        <v>12000</v>
      </c>
      <c r="J49" s="220"/>
      <c r="K49" s="151"/>
      <c r="L49" s="149"/>
      <c r="M49" s="149"/>
      <c r="N49" s="522"/>
      <c r="O49" s="157"/>
      <c r="P49" s="217"/>
      <c r="Q49" s="377">
        <f t="shared" si="10"/>
        <v>12000</v>
      </c>
      <c r="R49" s="230">
        <f t="shared" si="1"/>
        <v>-910.69939999999951</v>
      </c>
      <c r="S49" s="10">
        <f t="shared" si="2"/>
        <v>-7.0538347442277161E-2</v>
      </c>
      <c r="T49" s="230">
        <f t="shared" si="3"/>
        <v>-5500</v>
      </c>
      <c r="U49" s="32">
        <f t="shared" si="4"/>
        <v>-0.31428571428571428</v>
      </c>
      <c r="V49" s="569">
        <f t="shared" si="11"/>
        <v>-5500</v>
      </c>
      <c r="W49" s="10">
        <f t="shared" si="12"/>
        <v>-0.31428571428571428</v>
      </c>
      <c r="X49" s="167"/>
      <c r="Y49" s="172"/>
      <c r="Z49" s="181">
        <f t="shared" si="25"/>
        <v>12000</v>
      </c>
      <c r="AA49" s="230">
        <f t="shared" si="26"/>
        <v>-5500</v>
      </c>
      <c r="AB49" s="10">
        <f t="shared" si="27"/>
        <v>-0.31428571428571428</v>
      </c>
      <c r="AC49" s="16"/>
      <c r="AD49" s="19"/>
      <c r="AE49" s="17"/>
      <c r="AF49" s="17"/>
      <c r="AG49" s="17"/>
      <c r="AH49" s="17"/>
      <c r="AI49" s="41"/>
      <c r="AJ49" s="18">
        <f t="shared" si="31"/>
        <v>0</v>
      </c>
    </row>
    <row r="50" spans="1:36" ht="40.35" customHeight="1" outlineLevel="1" x14ac:dyDescent="0.3">
      <c r="A50" s="103" t="s">
        <v>52</v>
      </c>
      <c r="B50" s="189" t="s">
        <v>98</v>
      </c>
      <c r="C50" s="181">
        <v>0</v>
      </c>
      <c r="D50" s="181">
        <v>75000</v>
      </c>
      <c r="E50" s="181"/>
      <c r="F50" s="201"/>
      <c r="G50" s="230">
        <f t="shared" si="9"/>
        <v>-170000</v>
      </c>
      <c r="H50" s="10">
        <f t="shared" si="0"/>
        <v>-1</v>
      </c>
      <c r="I50" s="217">
        <v>170000</v>
      </c>
      <c r="J50" s="285"/>
      <c r="K50" s="151"/>
      <c r="L50" s="151"/>
      <c r="M50" s="151"/>
      <c r="N50" s="523"/>
      <c r="O50" s="158"/>
      <c r="P50" s="217"/>
      <c r="Q50" s="377">
        <f t="shared" si="10"/>
        <v>170000</v>
      </c>
      <c r="R50" s="230">
        <f t="shared" si="1"/>
        <v>170000</v>
      </c>
      <c r="S50" s="10" t="e">
        <f t="shared" si="2"/>
        <v>#DIV/0!</v>
      </c>
      <c r="T50" s="230">
        <f t="shared" si="3"/>
        <v>95000</v>
      </c>
      <c r="U50" s="32">
        <f t="shared" si="4"/>
        <v>1.2666666666666666</v>
      </c>
      <c r="V50" s="569">
        <f t="shared" si="11"/>
        <v>95000</v>
      </c>
      <c r="W50" s="10">
        <f t="shared" si="12"/>
        <v>1.2666666666666666</v>
      </c>
      <c r="X50" s="167"/>
      <c r="Y50" s="172"/>
      <c r="Z50" s="181">
        <f t="shared" si="25"/>
        <v>170000</v>
      </c>
      <c r="AA50" s="230">
        <f t="shared" si="26"/>
        <v>95000</v>
      </c>
      <c r="AB50" s="10">
        <f t="shared" si="27"/>
        <v>1.2666666666666666</v>
      </c>
      <c r="AC50" s="16"/>
      <c r="AD50" s="19"/>
      <c r="AE50" s="17"/>
      <c r="AF50" s="17"/>
      <c r="AG50" s="17"/>
      <c r="AH50" s="17"/>
      <c r="AI50" s="41"/>
      <c r="AJ50" s="18">
        <f t="shared" si="31"/>
        <v>0</v>
      </c>
    </row>
    <row r="51" spans="1:36" ht="40.35" customHeight="1" outlineLevel="1" x14ac:dyDescent="0.3">
      <c r="A51" s="103" t="s">
        <v>221</v>
      </c>
      <c r="B51" s="189" t="s">
        <v>99</v>
      </c>
      <c r="C51" s="181">
        <v>49104.080399999999</v>
      </c>
      <c r="D51" s="181">
        <v>57500</v>
      </c>
      <c r="E51" s="176"/>
      <c r="F51" s="161"/>
      <c r="G51" s="230">
        <f t="shared" si="9"/>
        <v>-57500</v>
      </c>
      <c r="H51" s="10">
        <f t="shared" si="0"/>
        <v>-1</v>
      </c>
      <c r="I51" s="217">
        <v>57500</v>
      </c>
      <c r="J51" s="220"/>
      <c r="K51" s="151"/>
      <c r="L51" s="149"/>
      <c r="M51" s="149"/>
      <c r="N51" s="522"/>
      <c r="O51" s="157"/>
      <c r="P51" s="217"/>
      <c r="Q51" s="377">
        <f t="shared" si="10"/>
        <v>57500</v>
      </c>
      <c r="R51" s="230">
        <f t="shared" si="1"/>
        <v>8395.9196000000011</v>
      </c>
      <c r="S51" s="10">
        <f t="shared" si="2"/>
        <v>0.17098211659005025</v>
      </c>
      <c r="T51" s="230">
        <f t="shared" si="3"/>
        <v>0</v>
      </c>
      <c r="U51" s="32">
        <f t="shared" si="4"/>
        <v>0</v>
      </c>
      <c r="V51" s="569">
        <f t="shared" si="11"/>
        <v>0</v>
      </c>
      <c r="W51" s="10">
        <f t="shared" si="12"/>
        <v>0</v>
      </c>
      <c r="X51" s="167"/>
      <c r="Y51" s="172"/>
      <c r="Z51" s="181">
        <f t="shared" si="25"/>
        <v>57500</v>
      </c>
      <c r="AA51" s="230">
        <f t="shared" si="26"/>
        <v>0</v>
      </c>
      <c r="AB51" s="10">
        <f t="shared" si="27"/>
        <v>0</v>
      </c>
      <c r="AC51" s="16"/>
      <c r="AD51" s="19"/>
      <c r="AE51" s="17"/>
      <c r="AF51" s="17"/>
      <c r="AG51" s="17"/>
      <c r="AH51" s="17"/>
      <c r="AI51" s="41"/>
      <c r="AJ51" s="18">
        <f t="shared" si="31"/>
        <v>0</v>
      </c>
    </row>
    <row r="52" spans="1:36" ht="40.35" customHeight="1" outlineLevel="1" x14ac:dyDescent="0.3">
      <c r="A52" s="103" t="s">
        <v>100</v>
      </c>
      <c r="B52" s="189" t="s">
        <v>102</v>
      </c>
      <c r="C52" s="181">
        <v>0</v>
      </c>
      <c r="D52" s="181">
        <v>18000</v>
      </c>
      <c r="E52" s="176"/>
      <c r="F52" s="161"/>
      <c r="G52" s="230">
        <f t="shared" si="9"/>
        <v>-18000</v>
      </c>
      <c r="H52" s="10">
        <f t="shared" si="0"/>
        <v>-1</v>
      </c>
      <c r="I52" s="217">
        <v>18000</v>
      </c>
      <c r="J52" s="220"/>
      <c r="K52" s="151"/>
      <c r="L52" s="149"/>
      <c r="M52" s="149"/>
      <c r="N52" s="522"/>
      <c r="O52" s="157"/>
      <c r="P52" s="217"/>
      <c r="Q52" s="377">
        <f t="shared" si="10"/>
        <v>18000</v>
      </c>
      <c r="R52" s="230">
        <f t="shared" si="1"/>
        <v>18000</v>
      </c>
      <c r="S52" s="10" t="e">
        <f t="shared" si="2"/>
        <v>#DIV/0!</v>
      </c>
      <c r="T52" s="230">
        <f t="shared" si="3"/>
        <v>0</v>
      </c>
      <c r="U52" s="32">
        <f t="shared" si="4"/>
        <v>0</v>
      </c>
      <c r="V52" s="569">
        <f t="shared" si="11"/>
        <v>0</v>
      </c>
      <c r="W52" s="10">
        <f t="shared" si="12"/>
        <v>0</v>
      </c>
      <c r="X52" s="167"/>
      <c r="Y52" s="172"/>
      <c r="Z52" s="181">
        <f t="shared" si="25"/>
        <v>18000</v>
      </c>
      <c r="AA52" s="230">
        <f t="shared" si="26"/>
        <v>0</v>
      </c>
      <c r="AB52" s="10">
        <f t="shared" si="27"/>
        <v>0</v>
      </c>
      <c r="AC52" s="16"/>
      <c r="AD52" s="19"/>
      <c r="AE52" s="17"/>
      <c r="AF52" s="17"/>
      <c r="AG52" s="17"/>
      <c r="AH52" s="17"/>
      <c r="AI52" s="41"/>
      <c r="AJ52" s="18">
        <f t="shared" si="31"/>
        <v>0</v>
      </c>
    </row>
    <row r="53" spans="1:36" ht="40.35" customHeight="1" outlineLevel="1" thickBot="1" x14ac:dyDescent="0.35">
      <c r="A53" s="108" t="s">
        <v>100</v>
      </c>
      <c r="B53" s="190" t="s">
        <v>103</v>
      </c>
      <c r="C53" s="209">
        <v>16560.9591</v>
      </c>
      <c r="D53" s="209">
        <v>20000</v>
      </c>
      <c r="E53" s="178"/>
      <c r="F53" s="184"/>
      <c r="G53" s="230">
        <f t="shared" si="9"/>
        <v>-8000</v>
      </c>
      <c r="H53" s="10">
        <f t="shared" si="0"/>
        <v>-1</v>
      </c>
      <c r="I53" s="217">
        <v>8000</v>
      </c>
      <c r="J53" s="286"/>
      <c r="K53" s="245"/>
      <c r="L53" s="150"/>
      <c r="M53" s="150"/>
      <c r="N53" s="524"/>
      <c r="O53" s="159"/>
      <c r="P53" s="236"/>
      <c r="Q53" s="379">
        <f t="shared" si="10"/>
        <v>8000</v>
      </c>
      <c r="R53" s="295">
        <f t="shared" si="1"/>
        <v>-8560.9591</v>
      </c>
      <c r="S53" s="47">
        <f t="shared" si="2"/>
        <v>-0.51693619000604862</v>
      </c>
      <c r="T53" s="295">
        <f t="shared" si="3"/>
        <v>-12000</v>
      </c>
      <c r="U53" s="49">
        <f t="shared" si="4"/>
        <v>-0.6</v>
      </c>
      <c r="V53" s="572">
        <f t="shared" si="11"/>
        <v>-12000</v>
      </c>
      <c r="W53" s="47">
        <f t="shared" si="12"/>
        <v>-0.6</v>
      </c>
      <c r="X53" s="169"/>
      <c r="Y53" s="174"/>
      <c r="Z53" s="181">
        <f t="shared" si="25"/>
        <v>8000</v>
      </c>
      <c r="AA53" s="295">
        <f t="shared" si="26"/>
        <v>-12000</v>
      </c>
      <c r="AB53" s="47">
        <f t="shared" si="27"/>
        <v>-0.6</v>
      </c>
      <c r="AC53" s="16"/>
      <c r="AD53" s="121"/>
      <c r="AE53" s="117"/>
      <c r="AF53" s="117"/>
      <c r="AG53" s="117"/>
      <c r="AH53" s="117"/>
      <c r="AI53" s="118"/>
      <c r="AJ53" s="119">
        <f t="shared" si="31"/>
        <v>0</v>
      </c>
    </row>
    <row r="54" spans="1:36" ht="36" customHeight="1" thickBot="1" x14ac:dyDescent="0.35">
      <c r="A54" s="891" t="s">
        <v>225</v>
      </c>
      <c r="B54" s="892"/>
      <c r="C54" s="164">
        <f>C39+C40</f>
        <v>16008884.766500002</v>
      </c>
      <c r="D54" s="164">
        <f>D39+D40</f>
        <v>12188415.807050079</v>
      </c>
      <c r="E54" s="164">
        <f>E39+E40</f>
        <v>0</v>
      </c>
      <c r="F54" s="208">
        <f>F39+F40</f>
        <v>0</v>
      </c>
      <c r="G54" s="291">
        <f t="shared" si="9"/>
        <v>-9671356.7188169658</v>
      </c>
      <c r="H54" s="292">
        <f t="shared" si="0"/>
        <v>-1</v>
      </c>
      <c r="I54" s="215">
        <f>I39+I40</f>
        <v>9671356.7188169658</v>
      </c>
      <c r="J54" s="287"/>
      <c r="K54" s="228"/>
      <c r="L54" s="228"/>
      <c r="M54" s="228"/>
      <c r="N54" s="525"/>
      <c r="O54" s="288"/>
      <c r="P54" s="215">
        <f>P40+P39</f>
        <v>1258000</v>
      </c>
      <c r="Q54" s="378">
        <f t="shared" si="10"/>
        <v>8413356.7188169658</v>
      </c>
      <c r="R54" s="291">
        <f t="shared" si="1"/>
        <v>-6337528.047683036</v>
      </c>
      <c r="S54" s="292">
        <f t="shared" si="2"/>
        <v>-0.39587567404725599</v>
      </c>
      <c r="T54" s="291">
        <f t="shared" si="3"/>
        <v>-2517059.0882331133</v>
      </c>
      <c r="U54" s="556">
        <f t="shared" si="4"/>
        <v>-0.2065124071971014</v>
      </c>
      <c r="V54" s="564">
        <f t="shared" si="11"/>
        <v>-3775059.0882331133</v>
      </c>
      <c r="W54" s="558">
        <f t="shared" si="12"/>
        <v>-0.30972516428669317</v>
      </c>
      <c r="X54" s="39"/>
      <c r="Y54" s="165">
        <f>Y39+Y40</f>
        <v>0</v>
      </c>
      <c r="Z54" s="163">
        <f t="shared" si="25"/>
        <v>9671356.7188169658</v>
      </c>
      <c r="AA54" s="291">
        <f t="shared" si="26"/>
        <v>-2517059.0882331133</v>
      </c>
      <c r="AB54" s="292">
        <f t="shared" si="27"/>
        <v>-0.2065124071971014</v>
      </c>
      <c r="AC54" s="4"/>
      <c r="AD54" s="28">
        <f t="shared" ref="AD54:AJ54" si="32">AD39+AD40</f>
        <v>0</v>
      </c>
      <c r="AE54" s="7">
        <f t="shared" si="32"/>
        <v>0</v>
      </c>
      <c r="AF54" s="7">
        <f t="shared" si="32"/>
        <v>0</v>
      </c>
      <c r="AG54" s="7">
        <f t="shared" ref="AG54" si="33">AG39+AG40</f>
        <v>0</v>
      </c>
      <c r="AH54" s="7">
        <f t="shared" si="32"/>
        <v>0</v>
      </c>
      <c r="AI54" s="7">
        <f t="shared" si="32"/>
        <v>0</v>
      </c>
      <c r="AJ54" s="29">
        <f t="shared" si="32"/>
        <v>0</v>
      </c>
    </row>
    <row r="55" spans="1:36" ht="36" customHeight="1" thickBot="1" x14ac:dyDescent="0.35">
      <c r="A55" s="893" t="s">
        <v>226</v>
      </c>
      <c r="B55" s="894"/>
      <c r="C55" s="298">
        <f>SUM(C17)+C54</f>
        <v>22714747.012800001</v>
      </c>
      <c r="D55" s="298">
        <f>SUM(D17)+D54</f>
        <v>18780274.303723261</v>
      </c>
      <c r="E55" s="298">
        <f>SUM(E17)+E54</f>
        <v>0</v>
      </c>
      <c r="F55" s="315">
        <f>SUM(F17)+F54</f>
        <v>0</v>
      </c>
      <c r="G55" s="299">
        <f t="shared" si="9"/>
        <v>-16031185.040988717</v>
      </c>
      <c r="H55" s="300">
        <f t="shared" si="0"/>
        <v>-1</v>
      </c>
      <c r="I55" s="301">
        <f>SUM(I17)+I54</f>
        <v>16031185.040988717</v>
      </c>
      <c r="J55" s="305"/>
      <c r="K55" s="306"/>
      <c r="L55" s="306"/>
      <c r="M55" s="306"/>
      <c r="N55" s="526"/>
      <c r="O55" s="307"/>
      <c r="P55" s="301">
        <f>SUM(P17)+P54</f>
        <v>1258000</v>
      </c>
      <c r="Q55" s="380">
        <f t="shared" si="10"/>
        <v>14773185.040988717</v>
      </c>
      <c r="R55" s="302">
        <f t="shared" si="1"/>
        <v>-6683561.9718112834</v>
      </c>
      <c r="S55" s="303">
        <f t="shared" si="2"/>
        <v>-0.29423889106249013</v>
      </c>
      <c r="T55" s="302">
        <f t="shared" si="3"/>
        <v>-2749089.2627345435</v>
      </c>
      <c r="U55" s="304">
        <f t="shared" si="4"/>
        <v>-0.14638174172938068</v>
      </c>
      <c r="V55" s="573">
        <f t="shared" si="11"/>
        <v>-4007089.2627345435</v>
      </c>
      <c r="W55" s="304">
        <f t="shared" si="12"/>
        <v>-0.2133669188175874</v>
      </c>
      <c r="X55" s="308"/>
      <c r="Y55" s="309">
        <f>SUM(Y17)+Y54</f>
        <v>0</v>
      </c>
      <c r="Z55" s="310">
        <f t="shared" si="25"/>
        <v>16031185.040988717</v>
      </c>
      <c r="AA55" s="302">
        <f t="shared" si="26"/>
        <v>-2749089.2627345435</v>
      </c>
      <c r="AB55" s="303">
        <f t="shared" si="27"/>
        <v>-0.14638174172938068</v>
      </c>
      <c r="AC55" s="4"/>
      <c r="AD55" s="28">
        <f t="shared" ref="AD55:AJ55" si="34">SUM(AD17)+AD54</f>
        <v>22350</v>
      </c>
      <c r="AE55" s="7">
        <f t="shared" si="34"/>
        <v>43000</v>
      </c>
      <c r="AF55" s="7">
        <f t="shared" si="34"/>
        <v>49450</v>
      </c>
      <c r="AG55" s="7">
        <f t="shared" si="34"/>
        <v>50450</v>
      </c>
      <c r="AH55" s="7">
        <f t="shared" si="34"/>
        <v>57500</v>
      </c>
      <c r="AI55" s="7">
        <f t="shared" si="34"/>
        <v>4700</v>
      </c>
      <c r="AJ55" s="29">
        <f t="shared" si="34"/>
        <v>227450</v>
      </c>
    </row>
  </sheetData>
  <mergeCells count="7">
    <mergeCell ref="A55:B55"/>
    <mergeCell ref="AD2:AJ2"/>
    <mergeCell ref="AD3:AJ3"/>
    <mergeCell ref="A17:B17"/>
    <mergeCell ref="A39:B39"/>
    <mergeCell ref="A40:B40"/>
    <mergeCell ref="A54:B54"/>
  </mergeCells>
  <phoneticPr fontId="3" type="noConversion"/>
  <conditionalFormatting sqref="G5:H16 J5:O16">
    <cfRule type="cellIs" dxfId="711" priority="79" operator="greaterThan">
      <formula>0</formula>
    </cfRule>
    <cfRule type="cellIs" dxfId="710" priority="78" operator="greaterThan">
      <formula>0</formula>
    </cfRule>
    <cfRule type="cellIs" dxfId="709" priority="77" operator="lessThan">
      <formula>0</formula>
    </cfRule>
  </conditionalFormatting>
  <conditionalFormatting sqref="G17:H17 J17:O17">
    <cfRule type="cellIs" dxfId="708" priority="85" operator="greaterThan">
      <formula>0</formula>
    </cfRule>
    <cfRule type="cellIs" dxfId="707" priority="84" operator="greaterThan">
      <formula>600000</formula>
    </cfRule>
    <cfRule type="cellIs" dxfId="706" priority="82" operator="greaterThan">
      <formula>0</formula>
    </cfRule>
    <cfRule type="cellIs" dxfId="705" priority="80" operator="lessThan">
      <formula>0</formula>
    </cfRule>
    <cfRule type="cellIs" dxfId="704" priority="83" operator="greaterThan">
      <formula>600000</formula>
    </cfRule>
  </conditionalFormatting>
  <conditionalFormatting sqref="G18:H38 AA18:AB38">
    <cfRule type="cellIs" dxfId="703" priority="81" operator="lessThan">
      <formula>0</formula>
    </cfRule>
    <cfRule type="cellIs" dxfId="702" priority="86" operator="greaterThan">
      <formula>0</formula>
    </cfRule>
    <cfRule type="cellIs" dxfId="701" priority="87" operator="greaterThan">
      <formula>0</formula>
    </cfRule>
  </conditionalFormatting>
  <conditionalFormatting sqref="G39:H40">
    <cfRule type="cellIs" dxfId="700" priority="74" operator="greaterThan">
      <formula>600000</formula>
    </cfRule>
    <cfRule type="cellIs" dxfId="699" priority="76" operator="greaterThan">
      <formula>0</formula>
    </cfRule>
    <cfRule type="cellIs" dxfId="698" priority="75" operator="greaterThan">
      <formula>600000</formula>
    </cfRule>
    <cfRule type="cellIs" dxfId="697" priority="73" operator="greaterThan">
      <formula>0</formula>
    </cfRule>
    <cfRule type="cellIs" dxfId="696" priority="72" operator="lessThan">
      <formula>0</formula>
    </cfRule>
  </conditionalFormatting>
  <conditionalFormatting sqref="G41:H53">
    <cfRule type="cellIs" dxfId="695" priority="71" operator="greaterThan">
      <formula>0</formula>
    </cfRule>
    <cfRule type="cellIs" dxfId="694" priority="70" operator="greaterThan">
      <formula>0</formula>
    </cfRule>
    <cfRule type="cellIs" dxfId="693" priority="69" operator="lessThan">
      <formula>0</formula>
    </cfRule>
  </conditionalFormatting>
  <conditionalFormatting sqref="G54:H55">
    <cfRule type="cellIs" dxfId="692" priority="68" operator="greaterThan">
      <formula>0</formula>
    </cfRule>
    <cfRule type="cellIs" dxfId="691" priority="67" operator="greaterThan">
      <formula>600000</formula>
    </cfRule>
    <cfRule type="cellIs" dxfId="690" priority="66" operator="greaterThan">
      <formula>600000</formula>
    </cfRule>
    <cfRule type="cellIs" dxfId="689" priority="64" operator="lessThan">
      <formula>0</formula>
    </cfRule>
    <cfRule type="cellIs" dxfId="688" priority="65" operator="greaterThan">
      <formula>0</formula>
    </cfRule>
  </conditionalFormatting>
  <conditionalFormatting sqref="J18:O55">
    <cfRule type="cellIs" dxfId="687" priority="92" operator="greaterThan">
      <formula>0</formula>
    </cfRule>
    <cfRule type="cellIs" dxfId="686" priority="88" operator="greaterThan">
      <formula>0</formula>
    </cfRule>
    <cfRule type="cellIs" dxfId="685" priority="89" operator="lessThan">
      <formula>0</formula>
    </cfRule>
    <cfRule type="cellIs" dxfId="684" priority="90" operator="greaterThan">
      <formula>0</formula>
    </cfRule>
    <cfRule type="cellIs" dxfId="683" priority="91" operator="lessThan">
      <formula>0</formula>
    </cfRule>
  </conditionalFormatting>
  <conditionalFormatting sqref="R5:W16">
    <cfRule type="cellIs" dxfId="682" priority="19" operator="lessThan">
      <formula>0</formula>
    </cfRule>
    <cfRule type="cellIs" dxfId="681" priority="20" operator="greaterThan">
      <formula>0</formula>
    </cfRule>
    <cfRule type="cellIs" dxfId="680" priority="21" operator="greaterThan">
      <formula>0</formula>
    </cfRule>
  </conditionalFormatting>
  <conditionalFormatting sqref="R17:W17">
    <cfRule type="cellIs" dxfId="679" priority="24" operator="greaterThan">
      <formula>0</formula>
    </cfRule>
    <cfRule type="cellIs" dxfId="678" priority="27" operator="greaterThan">
      <formula>0</formula>
    </cfRule>
    <cfRule type="cellIs" dxfId="677" priority="22" operator="lessThan">
      <formula>0</formula>
    </cfRule>
    <cfRule type="cellIs" dxfId="676" priority="25" operator="greaterThan">
      <formula>600000</formula>
    </cfRule>
    <cfRule type="cellIs" dxfId="675" priority="26" operator="greaterThan">
      <formula>600000</formula>
    </cfRule>
  </conditionalFormatting>
  <conditionalFormatting sqref="R18:W38">
    <cfRule type="cellIs" dxfId="674" priority="28" operator="greaterThan">
      <formula>0</formula>
    </cfRule>
    <cfRule type="cellIs" dxfId="673" priority="29" operator="greaterThan">
      <formula>0</formula>
    </cfRule>
    <cfRule type="cellIs" dxfId="672" priority="23" operator="lessThan">
      <formula>0</formula>
    </cfRule>
  </conditionalFormatting>
  <conditionalFormatting sqref="R39:W40">
    <cfRule type="cellIs" dxfId="671" priority="17" operator="greaterThan">
      <formula>600000</formula>
    </cfRule>
    <cfRule type="cellIs" dxfId="670" priority="18" operator="greaterThan">
      <formula>0</formula>
    </cfRule>
    <cfRule type="cellIs" dxfId="669" priority="15" operator="greaterThan">
      <formula>0</formula>
    </cfRule>
    <cfRule type="cellIs" dxfId="668" priority="14" operator="lessThan">
      <formula>0</formula>
    </cfRule>
    <cfRule type="cellIs" dxfId="667" priority="16" operator="greaterThan">
      <formula>600000</formula>
    </cfRule>
  </conditionalFormatting>
  <conditionalFormatting sqref="R41:W53">
    <cfRule type="cellIs" dxfId="666" priority="13" operator="greaterThan">
      <formula>0</formula>
    </cfRule>
    <cfRule type="cellIs" dxfId="665" priority="12" operator="greaterThan">
      <formula>0</formula>
    </cfRule>
    <cfRule type="cellIs" dxfId="664" priority="11" operator="lessThan">
      <formula>0</formula>
    </cfRule>
  </conditionalFormatting>
  <conditionalFormatting sqref="R54:W55">
    <cfRule type="cellIs" dxfId="663" priority="1" operator="lessThan">
      <formula>0</formula>
    </cfRule>
    <cfRule type="cellIs" dxfId="662" priority="5" operator="greaterThan">
      <formula>0</formula>
    </cfRule>
    <cfRule type="cellIs" dxfId="661" priority="4" operator="greaterThan">
      <formula>600000</formula>
    </cfRule>
    <cfRule type="cellIs" dxfId="660" priority="3" operator="greaterThan">
      <formula>600000</formula>
    </cfRule>
    <cfRule type="cellIs" dxfId="659" priority="2" operator="greaterThan">
      <formula>0</formula>
    </cfRule>
  </conditionalFormatting>
  <conditionalFormatting sqref="AA5:AB16">
    <cfRule type="cellIs" dxfId="658" priority="48" operator="lessThan">
      <formula>0</formula>
    </cfRule>
    <cfRule type="cellIs" dxfId="657" priority="49" operator="greaterThan">
      <formula>0</formula>
    </cfRule>
    <cfRule type="cellIs" dxfId="656" priority="50" operator="greaterThan">
      <formula>0</formula>
    </cfRule>
  </conditionalFormatting>
  <conditionalFormatting sqref="AA17:AB17">
    <cfRule type="cellIs" dxfId="655" priority="43" operator="lessThan">
      <formula>0</formula>
    </cfRule>
    <cfRule type="cellIs" dxfId="654" priority="44" operator="greaterThan">
      <formula>0</formula>
    </cfRule>
    <cfRule type="cellIs" dxfId="653" priority="45" operator="greaterThan">
      <formula>600000</formula>
    </cfRule>
    <cfRule type="cellIs" dxfId="652" priority="46" operator="greaterThan">
      <formula>600000</formula>
    </cfRule>
    <cfRule type="cellIs" dxfId="651" priority="47" operator="greaterThan">
      <formula>0</formula>
    </cfRule>
  </conditionalFormatting>
  <conditionalFormatting sqref="AA39:AB40">
    <cfRule type="cellIs" dxfId="650" priority="42" operator="greaterThan">
      <formula>0</formula>
    </cfRule>
    <cfRule type="cellIs" dxfId="649" priority="41" operator="greaterThan">
      <formula>600000</formula>
    </cfRule>
    <cfRule type="cellIs" dxfId="648" priority="40" operator="greaterThan">
      <formula>600000</formula>
    </cfRule>
    <cfRule type="cellIs" dxfId="647" priority="39" operator="greaterThan">
      <formula>0</formula>
    </cfRule>
    <cfRule type="cellIs" dxfId="646" priority="38" operator="lessThan">
      <formula>0</formula>
    </cfRule>
  </conditionalFormatting>
  <conditionalFormatting sqref="AA41:AB53">
    <cfRule type="cellIs" dxfId="645" priority="32" operator="greaterThan">
      <formula>0</formula>
    </cfRule>
    <cfRule type="cellIs" dxfId="644" priority="31" operator="greaterThan">
      <formula>0</formula>
    </cfRule>
    <cfRule type="cellIs" dxfId="643" priority="30" operator="lessThan">
      <formula>0</formula>
    </cfRule>
  </conditionalFormatting>
  <conditionalFormatting sqref="AA54:AB55">
    <cfRule type="cellIs" dxfId="642" priority="34" operator="greaterThan">
      <formula>0</formula>
    </cfRule>
    <cfRule type="cellIs" dxfId="641" priority="37" operator="greaterThan">
      <formula>0</formula>
    </cfRule>
    <cfRule type="cellIs" dxfId="640" priority="36" operator="greaterThan">
      <formula>600000</formula>
    </cfRule>
    <cfRule type="cellIs" dxfId="639" priority="35" operator="greaterThan">
      <formula>600000</formula>
    </cfRule>
    <cfRule type="cellIs" dxfId="638" priority="33" operator="lessThan">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841d049-83dd-4f41-9c36-2b82747b9df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A6CA4312387A042BADC4DA8468010FF" ma:contentTypeVersion="15" ma:contentTypeDescription="Utwórz nowy dokument." ma:contentTypeScope="" ma:versionID="25dbe7bd2421e0cb347a32e17be47d3f">
  <xsd:schema xmlns:xsd="http://www.w3.org/2001/XMLSchema" xmlns:xs="http://www.w3.org/2001/XMLSchema" xmlns:p="http://schemas.microsoft.com/office/2006/metadata/properties" xmlns:ns3="0841d049-83dd-4f41-9c36-2b82747b9df7" xmlns:ns4="eed9fef6-4593-4ed1-9125-327e04cf87d8" targetNamespace="http://schemas.microsoft.com/office/2006/metadata/properties" ma:root="true" ma:fieldsID="b1b7eba4b14de926404baed136ad44bb" ns3:_="" ns4:_="">
    <xsd:import namespace="0841d049-83dd-4f41-9c36-2b82747b9df7"/>
    <xsd:import namespace="eed9fef6-4593-4ed1-9125-327e04cf87d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Auto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SystemTags" minOccurs="0"/>
                <xsd:element ref="ns3:MediaServiceSearchPropertie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41d049-83dd-4f41-9c36-2b82747b9d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ed9fef6-4593-4ed1-9125-327e04cf87d8" elementFormDefault="qualified">
    <xsd:import namespace="http://schemas.microsoft.com/office/2006/documentManagement/types"/>
    <xsd:import namespace="http://schemas.microsoft.com/office/infopath/2007/PartnerControls"/>
    <xsd:element name="SharedWithUsers" ma:index="16"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Udostępnione dla — szczegóły" ma:internalName="SharedWithDetails" ma:readOnly="true">
      <xsd:simpleType>
        <xsd:restriction base="dms:Note">
          <xsd:maxLength value="255"/>
        </xsd:restriction>
      </xsd:simpleType>
    </xsd:element>
    <xsd:element name="SharingHintHash" ma:index="18" nillable="true" ma:displayName="Skrót wskazówki dotyczącej udostępniani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75A574-B306-446A-8143-BEF348347D37}">
  <ds:schemaRefs>
    <ds:schemaRef ds:uri="http://schemas.microsoft.com/office/infopath/2007/PartnerControls"/>
    <ds:schemaRef ds:uri="http://purl.org/dc/elements/1.1/"/>
    <ds:schemaRef ds:uri="http://www.w3.org/XML/1998/namespace"/>
    <ds:schemaRef ds:uri="http://purl.org/dc/dcmitype/"/>
    <ds:schemaRef ds:uri="0841d049-83dd-4f41-9c36-2b82747b9df7"/>
    <ds:schemaRef ds:uri="http://schemas.microsoft.com/office/2006/metadata/properties"/>
    <ds:schemaRef ds:uri="http://purl.org/dc/terms/"/>
    <ds:schemaRef ds:uri="http://schemas.microsoft.com/office/2006/documentManagement/types"/>
    <ds:schemaRef ds:uri="http://schemas.openxmlformats.org/package/2006/metadata/core-properties"/>
    <ds:schemaRef ds:uri="eed9fef6-4593-4ed1-9125-327e04cf87d8"/>
  </ds:schemaRefs>
</ds:datastoreItem>
</file>

<file path=customXml/itemProps2.xml><?xml version="1.0" encoding="utf-8"?>
<ds:datastoreItem xmlns:ds="http://schemas.openxmlformats.org/officeDocument/2006/customXml" ds:itemID="{AD80EA2D-F931-4EC6-B2D0-F318C5D57FC8}">
  <ds:schemaRefs>
    <ds:schemaRef ds:uri="http://schemas.microsoft.com/sharepoint/v3/contenttype/forms"/>
  </ds:schemaRefs>
</ds:datastoreItem>
</file>

<file path=customXml/itemProps3.xml><?xml version="1.0" encoding="utf-8"?>
<ds:datastoreItem xmlns:ds="http://schemas.openxmlformats.org/officeDocument/2006/customXml" ds:itemID="{483887FB-47F1-4DC9-94A8-FF26AEAE06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41d049-83dd-4f41-9c36-2b82747b9df7"/>
    <ds:schemaRef ds:uri="eed9fef6-4593-4ed1-9125-327e04cf87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MARCH '25 Eur</vt:lpstr>
      <vt:lpstr>MARCH '25 PLN</vt:lpstr>
      <vt:lpstr>APRIL '25 PLN</vt:lpstr>
      <vt:lpstr>APRIL '25 qPLN</vt:lpstr>
      <vt:lpstr>2025 TOTAL</vt:lpstr>
      <vt:lpstr>JANUARY '25 PLN</vt:lpstr>
      <vt:lpstr>FEBRUARY '25 PLN</vt:lpstr>
      <vt:lpstr>MAY '25 PLN</vt:lpstr>
      <vt:lpstr>JUNE '25 PLN</vt:lpstr>
      <vt:lpstr>JULY '25 PLN</vt:lpstr>
      <vt:lpstr>AUGUST '25 PLN</vt:lpstr>
      <vt:lpstr>SEPTEMBER '25 PLN</vt:lpstr>
      <vt:lpstr>OCTOBER '25 PLN</vt:lpstr>
      <vt:lpstr>NOVEMBER '25 PLN</vt:lpstr>
      <vt:lpstr>DECEMBER '25 PLN</vt:lpstr>
    </vt:vector>
  </TitlesOfParts>
  <Manager/>
  <Company>CosmoGroup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Puzacz Barbara</dc:creator>
  <cp:keywords/>
  <dc:description/>
  <cp:lastModifiedBy>Ray Arkaprabha</cp:lastModifiedBy>
  <cp:revision/>
  <dcterms:created xsi:type="dcterms:W3CDTF">2024-03-12T14:40:48Z</dcterms:created>
  <dcterms:modified xsi:type="dcterms:W3CDTF">2025-04-07T14:42:14Z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0x0101006A6CA4312387A042BADC4DA8468010FF</vt:lpwstr>
  </property>
</Properties>
</file>