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b\Documents\GitHub\StatWPF\StatWPF\Статистика\"/>
    </mc:Choice>
  </mc:AlternateContent>
  <bookViews>
    <workbookView xWindow="0" yWindow="0" windowWidth="20400" windowHeight="7620" activeTab="2"/>
  </bookViews>
  <sheets>
    <sheet name="Скольз" sheetId="1" r:id="rId1"/>
    <sheet name="АнПок" sheetId="2" r:id="rId2"/>
    <sheet name="МНК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0" i="3" l="1"/>
  <c r="D67" i="3"/>
  <c r="D51" i="3"/>
  <c r="D52" i="3"/>
  <c r="D53" i="3"/>
  <c r="D54" i="3"/>
  <c r="D55" i="3"/>
  <c r="D56" i="3"/>
  <c r="D57" i="3"/>
  <c r="D58" i="3"/>
  <c r="D59" i="3"/>
  <c r="D50" i="3"/>
  <c r="C51" i="3"/>
  <c r="C52" i="3"/>
  <c r="C53" i="3"/>
  <c r="C54" i="3"/>
  <c r="C55" i="3"/>
  <c r="C56" i="3"/>
  <c r="C57" i="3"/>
  <c r="C58" i="3"/>
  <c r="C59" i="3"/>
  <c r="C50" i="3"/>
  <c r="B50" i="3"/>
  <c r="B51" i="3"/>
  <c r="B52" i="3"/>
  <c r="B53" i="3"/>
  <c r="B54" i="3"/>
  <c r="B55" i="3"/>
  <c r="B56" i="3"/>
  <c r="B57" i="3"/>
  <c r="B58" i="3"/>
  <c r="B59" i="3"/>
  <c r="A51" i="3"/>
  <c r="A52" i="3"/>
  <c r="A53" i="3"/>
  <c r="A54" i="3"/>
  <c r="A55" i="3"/>
  <c r="A56" i="3"/>
  <c r="A57" i="3"/>
  <c r="A58" i="3"/>
  <c r="A59" i="3"/>
  <c r="A50" i="3"/>
  <c r="C44" i="3"/>
  <c r="A44" i="3"/>
  <c r="B41" i="3"/>
  <c r="H40" i="3"/>
  <c r="F40" i="3"/>
  <c r="D40" i="3"/>
  <c r="B40" i="3"/>
  <c r="B38" i="3"/>
  <c r="C37" i="3"/>
  <c r="A37" i="3"/>
  <c r="I36" i="3"/>
  <c r="G36" i="3"/>
  <c r="E36" i="3"/>
  <c r="C36" i="3"/>
  <c r="A36" i="3"/>
  <c r="F34" i="3"/>
  <c r="D34" i="3"/>
  <c r="B34" i="3"/>
  <c r="F31" i="3"/>
  <c r="D31" i="3"/>
  <c r="B31" i="3"/>
  <c r="F29" i="3"/>
  <c r="D29" i="3"/>
  <c r="B29" i="3"/>
  <c r="B25" i="3"/>
  <c r="E22" i="3"/>
  <c r="E19" i="3"/>
  <c r="B22" i="3"/>
  <c r="B19" i="3"/>
  <c r="L4" i="2"/>
  <c r="K6" i="2"/>
  <c r="K7" i="2"/>
  <c r="K8" i="2"/>
  <c r="K9" i="2"/>
  <c r="K10" i="2"/>
  <c r="K11" i="2"/>
  <c r="K12" i="2"/>
  <c r="K13" i="2"/>
  <c r="K5" i="2"/>
  <c r="J7" i="2"/>
  <c r="J8" i="2"/>
  <c r="J9" i="2"/>
  <c r="J10" i="2"/>
  <c r="J11" i="2"/>
  <c r="J12" i="2"/>
  <c r="J13" i="2"/>
  <c r="J6" i="2"/>
  <c r="I7" i="2"/>
  <c r="I8" i="2"/>
  <c r="I9" i="2"/>
  <c r="I10" i="2"/>
  <c r="I11" i="2"/>
  <c r="I12" i="2"/>
  <c r="I13" i="2"/>
  <c r="I6" i="2"/>
  <c r="H6" i="2"/>
  <c r="H7" i="2"/>
  <c r="H8" i="2"/>
  <c r="H9" i="2"/>
  <c r="H10" i="2"/>
  <c r="H11" i="2"/>
  <c r="H12" i="2"/>
  <c r="H13" i="2"/>
  <c r="H5" i="2"/>
  <c r="G6" i="2"/>
  <c r="G7" i="2"/>
  <c r="G8" i="2"/>
  <c r="G9" i="2"/>
  <c r="G10" i="2"/>
  <c r="G11" i="2"/>
  <c r="G12" i="2"/>
  <c r="G13" i="2"/>
  <c r="G5" i="2"/>
  <c r="F6" i="2"/>
  <c r="F7" i="2"/>
  <c r="F8" i="2"/>
  <c r="F9" i="2"/>
  <c r="F10" i="2"/>
  <c r="F11" i="2"/>
  <c r="F12" i="2"/>
  <c r="F13" i="2"/>
  <c r="F5" i="2"/>
  <c r="E6" i="2"/>
  <c r="E7" i="2"/>
  <c r="E8" i="2"/>
  <c r="E9" i="2"/>
  <c r="E10" i="2"/>
  <c r="E11" i="2"/>
  <c r="E12" i="2"/>
  <c r="E13" i="2"/>
  <c r="E5" i="2"/>
  <c r="D6" i="2"/>
  <c r="D7" i="2"/>
  <c r="D8" i="2"/>
  <c r="D9" i="2"/>
  <c r="D10" i="2"/>
  <c r="D11" i="2"/>
  <c r="D12" i="2"/>
  <c r="D13" i="2"/>
  <c r="C6" i="2"/>
  <c r="C7" i="2"/>
  <c r="C8" i="2"/>
  <c r="C9" i="2"/>
  <c r="C10" i="2"/>
  <c r="C11" i="2"/>
  <c r="C12" i="2"/>
  <c r="C13" i="2"/>
  <c r="C5" i="2"/>
  <c r="D5" i="2"/>
  <c r="D7" i="1"/>
  <c r="F7" i="1"/>
  <c r="H7" i="1"/>
  <c r="L7" i="1"/>
  <c r="D8" i="1"/>
  <c r="F8" i="1"/>
  <c r="H8" i="1"/>
  <c r="L8" i="1"/>
  <c r="D9" i="1"/>
  <c r="F9" i="1"/>
  <c r="H9" i="1"/>
  <c r="L9" i="1"/>
  <c r="D10" i="1"/>
  <c r="F10" i="1"/>
  <c r="H10" i="1"/>
  <c r="L10" i="1"/>
  <c r="D11" i="1"/>
  <c r="F11" i="1"/>
  <c r="H11" i="1"/>
  <c r="L11" i="1"/>
  <c r="D12" i="1"/>
  <c r="F12" i="1"/>
  <c r="H12" i="1"/>
  <c r="L12" i="1"/>
  <c r="D6" i="1"/>
  <c r="F6" i="1"/>
  <c r="H6" i="1"/>
  <c r="L6" i="1"/>
  <c r="L5" i="1"/>
  <c r="H5" i="1"/>
  <c r="F5" i="1"/>
  <c r="D5" i="1"/>
</calcChain>
</file>

<file path=xl/sharedStrings.xml><?xml version="1.0" encoding="utf-8"?>
<sst xmlns="http://schemas.openxmlformats.org/spreadsheetml/2006/main" count="104" uniqueCount="49">
  <si>
    <t xml:space="preserve">Год </t>
  </si>
  <si>
    <t>Производство продукции</t>
  </si>
  <si>
    <t>(</t>
  </si>
  <si>
    <t>+</t>
  </si>
  <si>
    <t>)/</t>
  </si>
  <si>
    <t>=</t>
  </si>
  <si>
    <t>Значение скользящей средней по трём точкам</t>
  </si>
  <si>
    <t>Абсолютный прирост-Разность значений двух показателей ряда динамики.</t>
  </si>
  <si>
    <t>Базисный - разность текущего значения и значения принятого за постоянную базу сравнения</t>
  </si>
  <si>
    <t>Цепной — разность текущего и предыдущего значений</t>
  </si>
  <si>
    <t>Темп роста
Темп роста - отношение двух уровней ряда (может выражаться в процентах).</t>
  </si>
  <si>
    <t>Базисный — отношение текущего значения и значения принятого за постоянную базу сравнения</t>
  </si>
  <si>
    <t>Цепной темп роста — отношение текущего и предыдущего значений</t>
  </si>
  <si>
    <t>Темп прироста - отношение абсолютного прироста  к сравниваемому показателю.</t>
  </si>
  <si>
    <t>Базисный — отношение абсолютного базисного прироста и значения принятого за постоянную базу сравнения</t>
  </si>
  <si>
    <t>Цепной — отношение абсолютного цепного прироста и предыдущего значения показателя</t>
  </si>
  <si>
    <t>Ускорение</t>
  </si>
  <si>
    <t>Абсолютное ускорение — разница между абсолютным приростом за данный период и абсолютным приростом за предыдущий период равной длительности.Измеряется только цепным способом</t>
  </si>
  <si>
    <t>Относительное — отношение цепного темпа прироста за данный период и цепного темпа прироста за предыдущий период</t>
  </si>
  <si>
    <t>Темп наращивания - отношение цепных абсолютных приростов к уровню, принятому за постоянную базу сравнения</t>
  </si>
  <si>
    <t>Абсолютное значение 1 процента прироста (снижения) выражает реальное содержание темпа прироста (снижения).</t>
  </si>
  <si>
    <t>Формулы</t>
  </si>
  <si>
    <t>-</t>
  </si>
  <si>
    <t>Год (t)</t>
  </si>
  <si>
    <t>Производство продукции (y)</t>
  </si>
  <si>
    <t>Выполним аналитическое выравнивание с помощью МНК:</t>
  </si>
  <si>
    <t>Преобразуем:</t>
  </si>
  <si>
    <t>*</t>
  </si>
  <si>
    <t>*a</t>
  </si>
  <si>
    <t>a=</t>
  </si>
  <si>
    <t>*a=</t>
  </si>
  <si>
    <t>*b+</t>
  </si>
  <si>
    <t>a=(</t>
  </si>
  <si>
    <t>Выразим а во втором уравнении:</t>
  </si>
  <si>
    <t>*b)/</t>
  </si>
  <si>
    <t>Подставим полученное уравнение в первое уравнении:</t>
  </si>
  <si>
    <t>*(</t>
  </si>
  <si>
    <t>*b)=</t>
  </si>
  <si>
    <t>*b=</t>
  </si>
  <si>
    <t>b=</t>
  </si>
  <si>
    <t>Теперь найдём а:</t>
  </si>
  <si>
    <t>Получим уравнение:</t>
  </si>
  <si>
    <t>=y</t>
  </si>
  <si>
    <r>
      <t xml:space="preserve">Составим таблицу с фактическими значениями y, рассчитанными значениями </t>
    </r>
    <r>
      <rPr>
        <sz val="11"/>
        <color theme="1"/>
        <rFont val="Calibri"/>
        <family val="2"/>
        <charset val="204"/>
      </rPr>
      <t>ŷ и квадратические отклонения</t>
    </r>
  </si>
  <si>
    <t>Год</t>
  </si>
  <si>
    <t>Произв. прод.(у)</t>
  </si>
  <si>
    <t>рассчит. знач. Ŷ</t>
  </si>
  <si>
    <t>Высчитаем среднеквадратическую ошибку:</t>
  </si>
  <si>
    <t>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</si>
</sst>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6">
    <xf numFmtId="0" fontId="0" fillId="0" borderId="0" xfId="0"/>
    <xf numFmtId="0" fontId="0" fillId="0" borderId="6" xfId="0" applyBorder="1"/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8" xfId="1" applyBorder="1" applyAlignment="1">
      <alignment horizontal="right" vertical="center"/>
    </xf>
    <xf numFmtId="0" fontId="1" fillId="2" borderId="19" xfId="1" applyBorder="1" applyAlignment="1">
      <alignment vertical="center" wrapText="1"/>
    </xf>
    <xf numFmtId="0" fontId="1" fillId="2" borderId="19" xfId="1" applyBorder="1" applyAlignment="1">
      <alignment vertical="center"/>
    </xf>
    <xf numFmtId="0" fontId="1" fillId="2" borderId="19" xfId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0" fillId="0" borderId="10" xfId="0" applyBorder="1"/>
    <xf numFmtId="0" fontId="0" fillId="0" borderId="0" xfId="0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2" fillId="0" borderId="17" xfId="0" applyFont="1" applyBorder="1" applyAlignment="1">
      <alignment horizontal="center" vertical="center" wrapText="1"/>
    </xf>
    <xf numFmtId="0" fontId="0" fillId="0" borderId="23" xfId="0" applyBorder="1"/>
    <xf numFmtId="0" fontId="0" fillId="0" borderId="2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3" xfId="0" applyBorder="1" applyAlignment="1">
      <alignment horizontal="right"/>
    </xf>
    <xf numFmtId="0" fontId="0" fillId="0" borderId="26" xfId="0" applyBorder="1"/>
    <xf numFmtId="0" fontId="0" fillId="0" borderId="26" xfId="0" applyBorder="1" applyAlignment="1">
      <alignment horizontal="right"/>
    </xf>
    <xf numFmtId="0" fontId="0" fillId="0" borderId="27" xfId="0" applyBorder="1"/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8" xfId="0" applyBorder="1"/>
    <xf numFmtId="0" fontId="0" fillId="0" borderId="5" xfId="0" applyBorder="1"/>
    <xf numFmtId="0" fontId="0" fillId="0" borderId="0" xfId="0" applyNumberFormat="1" applyBorder="1"/>
    <xf numFmtId="0" fontId="0" fillId="0" borderId="11" xfId="0" applyBorder="1"/>
    <xf numFmtId="0" fontId="0" fillId="0" borderId="10" xfId="0" applyBorder="1" applyAlignment="1">
      <alignment horizontal="left"/>
    </xf>
    <xf numFmtId="0" fontId="1" fillId="2" borderId="8" xfId="1" applyBorder="1"/>
    <xf numFmtId="0" fontId="1" fillId="2" borderId="8" xfId="1" applyBorder="1" applyAlignment="1">
      <alignment horizontal="right"/>
    </xf>
    <xf numFmtId="0" fontId="1" fillId="2" borderId="8" xfId="1" applyBorder="1" applyAlignment="1">
      <alignment horizontal="center"/>
    </xf>
    <xf numFmtId="0" fontId="1" fillId="2" borderId="5" xfId="1" applyBorder="1"/>
    <xf numFmtId="0" fontId="1" fillId="2" borderId="0" xfId="1" applyBorder="1"/>
    <xf numFmtId="0" fontId="1" fillId="2" borderId="10" xfId="1" applyBorder="1"/>
    <xf numFmtId="0" fontId="1" fillId="2" borderId="12" xfId="1" applyBorder="1"/>
    <xf numFmtId="0" fontId="1" fillId="2" borderId="12" xfId="1" applyBorder="1" applyAlignment="1">
      <alignment horizontal="right"/>
    </xf>
    <xf numFmtId="0" fontId="1" fillId="2" borderId="12" xfId="1" applyBorder="1" applyAlignment="1">
      <alignment horizontal="center"/>
    </xf>
    <xf numFmtId="0" fontId="1" fillId="2" borderId="6" xfId="1" applyBorder="1" applyAlignment="1">
      <alignment horizontal="left"/>
    </xf>
    <xf numFmtId="0" fontId="1" fillId="2" borderId="16" xfId="1" applyBorder="1" applyAlignment="1">
      <alignment horizontal="right"/>
    </xf>
    <xf numFmtId="0" fontId="1" fillId="2" borderId="17" xfId="1" applyBorder="1"/>
    <xf numFmtId="0" fontId="1" fillId="2" borderId="17" xfId="1" applyBorder="1" applyAlignment="1">
      <alignment horizontal="center"/>
    </xf>
    <xf numFmtId="0" fontId="1" fillId="2" borderId="4" xfId="1" applyBorder="1" applyAlignment="1">
      <alignment horizontal="left"/>
    </xf>
    <xf numFmtId="0" fontId="1" fillId="2" borderId="16" xfId="1" applyBorder="1"/>
    <xf numFmtId="0" fontId="1" fillId="2" borderId="4" xfId="1" applyBorder="1"/>
    <xf numFmtId="49" fontId="1" fillId="2" borderId="4" xfId="1" applyNumberFormat="1" applyBorder="1"/>
    <xf numFmtId="0" fontId="0" fillId="0" borderId="1" xfId="0" applyBorder="1"/>
    <xf numFmtId="0" fontId="0" fillId="0" borderId="15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Font="1" applyBorder="1" applyAlignment="1">
      <alignment horizontal="center"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8" xfId="1" applyBorder="1" applyAlignment="1">
      <alignment horizontal="right" vertical="center"/>
    </xf>
    <xf numFmtId="0" fontId="1" fillId="2" borderId="12" xfId="1" applyBorder="1" applyAlignment="1">
      <alignment horizontal="right" vertical="center"/>
    </xf>
    <xf numFmtId="0" fontId="1" fillId="2" borderId="5" xfId="1" applyBorder="1" applyAlignment="1">
      <alignment horizontal="left" vertical="center"/>
    </xf>
    <xf numFmtId="0" fontId="1" fillId="2" borderId="6" xfId="1" applyBorder="1" applyAlignment="1">
      <alignment horizontal="left" vertical="center"/>
    </xf>
    <xf numFmtId="0" fontId="1" fillId="2" borderId="9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20% — акцент3" xfId="1" builtinId="3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905959102379081"/>
          <c:y val="4.4176692857511031E-2"/>
          <c:w val="0.80218008118760076"/>
          <c:h val="0.49050833554427609"/>
        </c:manualLayout>
      </c:layout>
      <c:lineChart>
        <c:grouping val="standard"/>
        <c:varyColors val="0"/>
        <c:ser>
          <c:idx val="0"/>
          <c:order val="0"/>
          <c:tx>
            <c:strRef>
              <c:f>Скольз!$B$1</c:f>
              <c:strCache>
                <c:ptCount val="1"/>
                <c:pt idx="0">
                  <c:v>Производство продукции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Скольз!$A$2:$A$12</c:f>
              <c:numCache>
                <c:formatCode>General</c:formatCode>
                <c:ptCount val="11"/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Скольз!$B$2:$B$12</c:f>
              <c:numCache>
                <c:formatCode>General</c:formatCode>
                <c:ptCount val="11"/>
                <c:pt idx="1">
                  <c:v>258.7</c:v>
                </c:pt>
                <c:pt idx="2">
                  <c:v>260.8</c:v>
                </c:pt>
                <c:pt idx="3">
                  <c:v>265.3</c:v>
                </c:pt>
                <c:pt idx="4">
                  <c:v>266.8</c:v>
                </c:pt>
                <c:pt idx="5">
                  <c:v>267.89999999999998</c:v>
                </c:pt>
                <c:pt idx="6">
                  <c:v>272.3</c:v>
                </c:pt>
                <c:pt idx="7">
                  <c:v>275.60000000000002</c:v>
                </c:pt>
                <c:pt idx="8">
                  <c:v>277.8</c:v>
                </c:pt>
                <c:pt idx="9">
                  <c:v>279.3</c:v>
                </c:pt>
                <c:pt idx="10">
                  <c:v>283.5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79-4E36-87C7-641BBDA0ECAD}"/>
            </c:ext>
          </c:extLst>
        </c:ser>
        <c:ser>
          <c:idx val="1"/>
          <c:order val="1"/>
          <c:tx>
            <c:strRef>
              <c:f>Скольз!$L$1</c:f>
              <c:strCache>
                <c:ptCount val="1"/>
                <c:pt idx="0">
                  <c:v>Значение скользящей средней по трём точкам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Скольз!$L$2:$L$12</c:f>
              <c:numCache>
                <c:formatCode>General</c:formatCode>
                <c:ptCount val="11"/>
                <c:pt idx="3">
                  <c:v>261.59999999999997</c:v>
                </c:pt>
                <c:pt idx="4">
                  <c:v>264.3</c:v>
                </c:pt>
                <c:pt idx="5">
                  <c:v>266.66666666666669</c:v>
                </c:pt>
                <c:pt idx="6">
                  <c:v>269</c:v>
                </c:pt>
                <c:pt idx="7">
                  <c:v>271.93333333333334</c:v>
                </c:pt>
                <c:pt idx="8">
                  <c:v>275.23333333333335</c:v>
                </c:pt>
                <c:pt idx="9">
                  <c:v>277.56666666666666</c:v>
                </c:pt>
                <c:pt idx="10">
                  <c:v>280.2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79-4E36-87C7-641BBDA0E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542744"/>
        <c:axId val="421542088"/>
      </c:lineChart>
      <c:catAx>
        <c:axId val="421542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год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542088"/>
        <c:crosses val="autoZero"/>
        <c:auto val="1"/>
        <c:lblAlgn val="ctr"/>
        <c:lblOffset val="100"/>
        <c:noMultiLvlLbl val="0"/>
      </c:catAx>
      <c:valAx>
        <c:axId val="42154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Производство продукции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542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5.9003299828678982E-2"/>
          <c:y val="0.77832439100515727"/>
          <c:w val="0.85924973204715971"/>
          <c:h val="0.221675608994842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gif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180975</xdr:colOff>
      <xdr:row>0</xdr:row>
      <xdr:rowOff>409574</xdr:rowOff>
    </xdr:from>
    <xdr:to>
      <xdr:col>18</xdr:col>
      <xdr:colOff>590550</xdr:colOff>
      <xdr:row>11</xdr:row>
      <xdr:rowOff>152400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1304925</xdr:colOff>
      <xdr:row>2</xdr:row>
      <xdr:rowOff>190500</xdr:rowOff>
    </xdr:to>
    <xdr:pic>
      <xdr:nvPicPr>
        <xdr:cNvPr id="2" name="Рисунок 1" descr="\Delta Y_b=Y_i - Y_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2125"/>
          <a:ext cx="13049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11206</xdr:colOff>
      <xdr:row>2</xdr:row>
      <xdr:rowOff>67236</xdr:rowOff>
    </xdr:from>
    <xdr:to>
      <xdr:col>3</xdr:col>
      <xdr:colOff>1487020</xdr:colOff>
      <xdr:row>2</xdr:row>
      <xdr:rowOff>257736</xdr:rowOff>
    </xdr:to>
    <xdr:pic>
      <xdr:nvPicPr>
        <xdr:cNvPr id="3" name="Рисунок 2" descr="\Delta Y_l=Y_i - Y_{i-1}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0971" y="2599765"/>
          <a:ext cx="1475814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733425</xdr:colOff>
      <xdr:row>2</xdr:row>
      <xdr:rowOff>465604</xdr:rowOff>
    </xdr:to>
    <xdr:pic>
      <xdr:nvPicPr>
        <xdr:cNvPr id="4" name="Рисунок 3" descr="T_b=\frac{Y_i}{Y_0}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1762125"/>
          <a:ext cx="73342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908237</xdr:colOff>
      <xdr:row>2</xdr:row>
      <xdr:rowOff>466725</xdr:rowOff>
    </xdr:to>
    <xdr:pic>
      <xdr:nvPicPr>
        <xdr:cNvPr id="5" name="Рисунок 4" descr="T_l=\frac{Y_i}{Y_{i-1}}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533650"/>
          <a:ext cx="90487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1181100</xdr:colOff>
      <xdr:row>2</xdr:row>
      <xdr:rowOff>476250</xdr:rowOff>
    </xdr:to>
    <xdr:pic>
      <xdr:nvPicPr>
        <xdr:cNvPr id="10" name="Рисунок 9" descr="T\Delta_b=\frac{\Delta Y_b_i}{Y_0}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2695575"/>
          <a:ext cx="1181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1142439</xdr:colOff>
      <xdr:row>2</xdr:row>
      <xdr:rowOff>476250</xdr:rowOff>
    </xdr:to>
    <xdr:pic>
      <xdr:nvPicPr>
        <xdr:cNvPr id="12" name="Рисунок 11" descr="T\Delta_l=\frac{\Delta Y_l_i}{Y_{i-1}}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6150" y="2695575"/>
          <a:ext cx="1143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2026023</xdr:colOff>
      <xdr:row>2</xdr:row>
      <xdr:rowOff>190500</xdr:rowOff>
    </xdr:to>
    <xdr:pic>
      <xdr:nvPicPr>
        <xdr:cNvPr id="14" name="Рисунок 13" descr="\Delta_{abs}=\Delta Y_l_i - \Delta Y_l_{i-1}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6300" y="2914650"/>
          <a:ext cx="20288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10</xdr:col>
      <xdr:colOff>19050</xdr:colOff>
      <xdr:row>2</xdr:row>
      <xdr:rowOff>476250</xdr:rowOff>
    </xdr:to>
    <xdr:pic>
      <xdr:nvPicPr>
        <xdr:cNvPr id="15" name="Рисунок 14" descr="\Delta_{rel}=\frac{T\Delta_l_i}{T\Delta_l_{i-1}}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2914650"/>
          <a:ext cx="13906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1059996</xdr:colOff>
      <xdr:row>2</xdr:row>
      <xdr:rowOff>476250</xdr:rowOff>
    </xdr:to>
    <xdr:pic>
      <xdr:nvPicPr>
        <xdr:cNvPr id="17" name="Рисунок 16" descr="T_n_i=\frac{\Delta Y_l_i}{Y_0}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914650"/>
          <a:ext cx="10572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2</xdr:row>
      <xdr:rowOff>438150</xdr:rowOff>
    </xdr:to>
    <xdr:pic>
      <xdr:nvPicPr>
        <xdr:cNvPr id="18" name="Рисунок 17" descr="https://function-x.ru/rd/rd007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6875" y="2914650"/>
          <a:ext cx="1762125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27216</xdr:colOff>
      <xdr:row>1</xdr:row>
      <xdr:rowOff>1292680</xdr:rowOff>
    </xdr:from>
    <xdr:to>
      <xdr:col>8</xdr:col>
      <xdr:colOff>315241</xdr:colOff>
      <xdr:row>9</xdr:row>
      <xdr:rowOff>206302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430" y="1483180"/>
          <a:ext cx="3635382" cy="1934408"/>
        </a:xfrm>
        <a:prstGeom prst="rect">
          <a:avLst/>
        </a:prstGeom>
      </xdr:spPr>
    </xdr:pic>
    <xdr:clientData/>
  </xdr:twoCellAnchor>
  <xdr:twoCellAnchor editAs="oneCell">
    <xdr:from>
      <xdr:col>2</xdr:col>
      <xdr:colOff>27215</xdr:colOff>
      <xdr:row>11</xdr:row>
      <xdr:rowOff>13607</xdr:rowOff>
    </xdr:from>
    <xdr:to>
      <xdr:col>5</xdr:col>
      <xdr:colOff>490407</xdr:colOff>
      <xdr:row>16</xdr:row>
      <xdr:rowOff>162694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429" y="3714750"/>
          <a:ext cx="2300157" cy="1156015"/>
        </a:xfrm>
        <a:prstGeom prst="rect">
          <a:avLst/>
        </a:prstGeom>
      </xdr:spPr>
    </xdr:pic>
    <xdr:clientData/>
  </xdr:twoCellAnchor>
  <xdr:twoCellAnchor editAs="oneCell">
    <xdr:from>
      <xdr:col>0</xdr:col>
      <xdr:colOff>168965</xdr:colOff>
      <xdr:row>17</xdr:row>
      <xdr:rowOff>31888</xdr:rowOff>
    </xdr:from>
    <xdr:to>
      <xdr:col>0</xdr:col>
      <xdr:colOff>765811</xdr:colOff>
      <xdr:row>19</xdr:row>
      <xdr:rowOff>155783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965" y="4965838"/>
          <a:ext cx="596846" cy="50489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20</xdr:row>
      <xdr:rowOff>9525</xdr:rowOff>
    </xdr:from>
    <xdr:to>
      <xdr:col>0</xdr:col>
      <xdr:colOff>714618</xdr:colOff>
      <xdr:row>22</xdr:row>
      <xdr:rowOff>143083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5524500"/>
          <a:ext cx="600318" cy="514558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17</xdr:row>
      <xdr:rowOff>47625</xdr:rowOff>
    </xdr:from>
    <xdr:to>
      <xdr:col>3</xdr:col>
      <xdr:colOff>605352</xdr:colOff>
      <xdr:row>19</xdr:row>
      <xdr:rowOff>190712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4972050"/>
          <a:ext cx="581260" cy="524087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20</xdr:row>
      <xdr:rowOff>57150</xdr:rowOff>
    </xdr:from>
    <xdr:to>
      <xdr:col>3</xdr:col>
      <xdr:colOff>605352</xdr:colOff>
      <xdr:row>22</xdr:row>
      <xdr:rowOff>181179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5572125"/>
          <a:ext cx="581260" cy="50502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23</xdr:row>
      <xdr:rowOff>19050</xdr:rowOff>
    </xdr:from>
    <xdr:to>
      <xdr:col>0</xdr:col>
      <xdr:colOff>714656</xdr:colOff>
      <xdr:row>25</xdr:row>
      <xdr:rowOff>162137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115050"/>
          <a:ext cx="695606" cy="524087"/>
        </a:xfrm>
        <a:prstGeom prst="rect">
          <a:avLst/>
        </a:prstGeom>
      </xdr:spPr>
    </xdr:pic>
    <xdr:clientData/>
  </xdr:twoCellAnchor>
  <xdr:twoCellAnchor>
    <xdr:from>
      <xdr:col>0</xdr:col>
      <xdr:colOff>414130</xdr:colOff>
      <xdr:row>28</xdr:row>
      <xdr:rowOff>66261</xdr:rowOff>
    </xdr:from>
    <xdr:to>
      <xdr:col>0</xdr:col>
      <xdr:colOff>712304</xdr:colOff>
      <xdr:row>30</xdr:row>
      <xdr:rowOff>149087</xdr:rowOff>
    </xdr:to>
    <xdr:sp macro="" textlink="">
      <xdr:nvSpPr>
        <xdr:cNvPr id="9" name="Левая фигурная скобка 8"/>
        <xdr:cNvSpPr/>
      </xdr:nvSpPr>
      <xdr:spPr>
        <a:xfrm>
          <a:off x="414130" y="7131326"/>
          <a:ext cx="298174" cy="463826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3</xdr:col>
      <xdr:colOff>44825</xdr:colOff>
      <xdr:row>48</xdr:row>
      <xdr:rowOff>56029</xdr:rowOff>
    </xdr:from>
    <xdr:to>
      <xdr:col>3</xdr:col>
      <xdr:colOff>616325</xdr:colOff>
      <xdr:row>48</xdr:row>
      <xdr:rowOff>332293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2031" y="11060205"/>
          <a:ext cx="571500" cy="276264"/>
        </a:xfrm>
        <a:prstGeom prst="rect">
          <a:avLst/>
        </a:prstGeom>
      </xdr:spPr>
    </xdr:pic>
    <xdr:clientData/>
  </xdr:twoCellAnchor>
  <xdr:twoCellAnchor editAs="oneCell">
    <xdr:from>
      <xdr:col>0</xdr:col>
      <xdr:colOff>108857</xdr:colOff>
      <xdr:row>61</xdr:row>
      <xdr:rowOff>13606</xdr:rowOff>
    </xdr:from>
    <xdr:to>
      <xdr:col>3</xdr:col>
      <xdr:colOff>36656</xdr:colOff>
      <xdr:row>65</xdr:row>
      <xdr:rowOff>27213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8857" y="13743213"/>
          <a:ext cx="2200192" cy="775607"/>
        </a:xfrm>
        <a:prstGeom prst="rect">
          <a:avLst/>
        </a:prstGeom>
      </xdr:spPr>
    </xdr:pic>
    <xdr:clientData/>
  </xdr:twoCellAnchor>
  <xdr:twoCellAnchor editAs="oneCell">
    <xdr:from>
      <xdr:col>1</xdr:col>
      <xdr:colOff>40822</xdr:colOff>
      <xdr:row>66</xdr:row>
      <xdr:rowOff>40822</xdr:rowOff>
    </xdr:from>
    <xdr:to>
      <xdr:col>2</xdr:col>
      <xdr:colOff>598715</xdr:colOff>
      <xdr:row>67</xdr:row>
      <xdr:rowOff>175944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6429" y="14722929"/>
          <a:ext cx="1333500" cy="325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B7"/>
    </sheetView>
  </sheetViews>
  <sheetFormatPr defaultRowHeight="15" x14ac:dyDescent="0.25"/>
  <cols>
    <col min="3" max="3" width="4.42578125" customWidth="1"/>
    <col min="4" max="4" width="6" customWidth="1"/>
    <col min="5" max="5" width="2.140625" customWidth="1"/>
    <col min="6" max="6" width="6.28515625" customWidth="1"/>
    <col min="7" max="7" width="1.85546875" customWidth="1"/>
    <col min="8" max="8" width="6.140625" customWidth="1"/>
    <col min="9" max="9" width="2.85546875" customWidth="1"/>
    <col min="10" max="10" width="2" customWidth="1"/>
    <col min="11" max="11" width="3.28515625" customWidth="1"/>
    <col min="12" max="12" width="10.28515625" customWidth="1"/>
  </cols>
  <sheetData>
    <row r="1" spans="1:12" ht="78" customHeight="1" x14ac:dyDescent="0.25">
      <c r="A1" s="57" t="s">
        <v>0</v>
      </c>
      <c r="B1" s="57" t="s">
        <v>1</v>
      </c>
      <c r="C1" s="2"/>
      <c r="L1" s="7" t="s">
        <v>6</v>
      </c>
    </row>
    <row r="2" spans="1:12" ht="15.75" thickBot="1" x14ac:dyDescent="0.3">
      <c r="A2" s="58"/>
      <c r="B2" s="58"/>
      <c r="C2" s="2"/>
      <c r="L2" s="8"/>
    </row>
    <row r="3" spans="1:12" ht="19.5" thickBot="1" x14ac:dyDescent="0.3">
      <c r="A3" s="3">
        <v>2010</v>
      </c>
      <c r="B3" s="4">
        <v>258.7</v>
      </c>
      <c r="L3" s="8"/>
    </row>
    <row r="4" spans="1:12" ht="19.5" thickBot="1" x14ac:dyDescent="0.3">
      <c r="A4" s="3">
        <v>2011</v>
      </c>
      <c r="B4" s="4">
        <v>260.8</v>
      </c>
      <c r="L4" s="8"/>
    </row>
    <row r="5" spans="1:12" ht="19.5" thickBot="1" x14ac:dyDescent="0.3">
      <c r="A5" s="3">
        <v>2012</v>
      </c>
      <c r="B5" s="5">
        <v>265.3</v>
      </c>
      <c r="C5" s="12" t="s">
        <v>2</v>
      </c>
      <c r="D5" s="13">
        <f>B3</f>
        <v>258.7</v>
      </c>
      <c r="E5" s="14" t="s">
        <v>3</v>
      </c>
      <c r="F5" s="15">
        <f>B4</f>
        <v>260.8</v>
      </c>
      <c r="G5" s="15" t="s">
        <v>3</v>
      </c>
      <c r="H5" s="15">
        <f>B5</f>
        <v>265.3</v>
      </c>
      <c r="I5" s="15" t="s">
        <v>4</v>
      </c>
      <c r="J5" s="15">
        <v>3</v>
      </c>
      <c r="K5" s="15" t="s">
        <v>5</v>
      </c>
      <c r="L5" s="9">
        <f>(B3+B4+B5)/3</f>
        <v>261.59999999999997</v>
      </c>
    </row>
    <row r="6" spans="1:12" ht="19.5" thickBot="1" x14ac:dyDescent="0.3">
      <c r="A6" s="3">
        <v>2013</v>
      </c>
      <c r="B6" s="5">
        <v>266.8</v>
      </c>
      <c r="C6" s="12" t="s">
        <v>2</v>
      </c>
      <c r="D6" s="13">
        <f t="shared" ref="D6:D7" si="0">B4</f>
        <v>260.8</v>
      </c>
      <c r="E6" s="14" t="s">
        <v>3</v>
      </c>
      <c r="F6" s="15">
        <f t="shared" ref="F6:F7" si="1">B5</f>
        <v>265.3</v>
      </c>
      <c r="G6" s="15" t="s">
        <v>3</v>
      </c>
      <c r="H6" s="15">
        <f t="shared" ref="H6:H7" si="2">B6</f>
        <v>266.8</v>
      </c>
      <c r="I6" s="15" t="s">
        <v>4</v>
      </c>
      <c r="J6" s="15">
        <v>3</v>
      </c>
      <c r="K6" s="15" t="s">
        <v>5</v>
      </c>
      <c r="L6" s="9">
        <f t="shared" ref="L6:L7" si="3">(B4+B5+B6)/3</f>
        <v>264.3</v>
      </c>
    </row>
    <row r="7" spans="1:12" ht="19.5" thickBot="1" x14ac:dyDescent="0.3">
      <c r="A7" s="3">
        <v>2014</v>
      </c>
      <c r="B7" s="4">
        <v>267.89999999999998</v>
      </c>
      <c r="C7" s="12" t="s">
        <v>2</v>
      </c>
      <c r="D7" s="13">
        <f t="shared" si="0"/>
        <v>265.3</v>
      </c>
      <c r="E7" s="14" t="s">
        <v>3</v>
      </c>
      <c r="F7" s="15">
        <f t="shared" si="1"/>
        <v>266.8</v>
      </c>
      <c r="G7" s="15" t="s">
        <v>3</v>
      </c>
      <c r="H7" s="15">
        <f t="shared" si="2"/>
        <v>267.89999999999998</v>
      </c>
      <c r="I7" s="15" t="s">
        <v>4</v>
      </c>
      <c r="J7" s="15">
        <v>3</v>
      </c>
      <c r="K7" s="15" t="s">
        <v>5</v>
      </c>
      <c r="L7" s="9">
        <f t="shared" si="3"/>
        <v>266.66666666666669</v>
      </c>
    </row>
    <row r="8" spans="1:12" ht="19.5" thickBot="1" x14ac:dyDescent="0.3">
      <c r="A8" s="3">
        <v>2015</v>
      </c>
      <c r="B8" s="4">
        <v>272.3</v>
      </c>
      <c r="C8" s="12" t="s">
        <v>2</v>
      </c>
      <c r="D8" s="13">
        <f t="shared" ref="D8:D12" si="4">B6</f>
        <v>266.8</v>
      </c>
      <c r="E8" s="14" t="s">
        <v>3</v>
      </c>
      <c r="F8" s="15">
        <f t="shared" ref="F8:F12" si="5">B7</f>
        <v>267.89999999999998</v>
      </c>
      <c r="G8" s="15" t="s">
        <v>3</v>
      </c>
      <c r="H8" s="15">
        <f t="shared" ref="H8:H12" si="6">B8</f>
        <v>272.3</v>
      </c>
      <c r="I8" s="15" t="s">
        <v>4</v>
      </c>
      <c r="J8" s="15">
        <v>3</v>
      </c>
      <c r="K8" s="15" t="s">
        <v>5</v>
      </c>
      <c r="L8" s="9">
        <f t="shared" ref="L8:L12" si="7">(B6+B7+B8)/3</f>
        <v>269</v>
      </c>
    </row>
    <row r="9" spans="1:12" ht="19.5" thickBot="1" x14ac:dyDescent="0.3">
      <c r="A9" s="3">
        <v>2016</v>
      </c>
      <c r="B9" s="4">
        <v>275.60000000000002</v>
      </c>
      <c r="C9" s="12" t="s">
        <v>2</v>
      </c>
      <c r="D9" s="13">
        <f t="shared" si="4"/>
        <v>267.89999999999998</v>
      </c>
      <c r="E9" s="14" t="s">
        <v>3</v>
      </c>
      <c r="F9" s="15">
        <f t="shared" si="5"/>
        <v>272.3</v>
      </c>
      <c r="G9" s="15" t="s">
        <v>3</v>
      </c>
      <c r="H9" s="15">
        <f t="shared" si="6"/>
        <v>275.60000000000002</v>
      </c>
      <c r="I9" s="15" t="s">
        <v>4</v>
      </c>
      <c r="J9" s="15">
        <v>3</v>
      </c>
      <c r="K9" s="15" t="s">
        <v>5</v>
      </c>
      <c r="L9" s="9">
        <f t="shared" si="7"/>
        <v>271.93333333333334</v>
      </c>
    </row>
    <row r="10" spans="1:12" ht="19.5" thickBot="1" x14ac:dyDescent="0.3">
      <c r="A10" s="3">
        <v>2017</v>
      </c>
      <c r="B10" s="4">
        <v>277.8</v>
      </c>
      <c r="C10" s="12" t="s">
        <v>2</v>
      </c>
      <c r="D10" s="13">
        <f t="shared" si="4"/>
        <v>272.3</v>
      </c>
      <c r="E10" s="14" t="s">
        <v>3</v>
      </c>
      <c r="F10" s="15">
        <f t="shared" si="5"/>
        <v>275.60000000000002</v>
      </c>
      <c r="G10" s="15" t="s">
        <v>3</v>
      </c>
      <c r="H10" s="15">
        <f t="shared" si="6"/>
        <v>277.8</v>
      </c>
      <c r="I10" s="15" t="s">
        <v>4</v>
      </c>
      <c r="J10" s="15">
        <v>3</v>
      </c>
      <c r="K10" s="15" t="s">
        <v>5</v>
      </c>
      <c r="L10" s="9">
        <f t="shared" si="7"/>
        <v>275.23333333333335</v>
      </c>
    </row>
    <row r="11" spans="1:12" ht="19.5" thickBot="1" x14ac:dyDescent="0.3">
      <c r="A11" s="3">
        <v>2018</v>
      </c>
      <c r="B11" s="4">
        <v>279.3</v>
      </c>
      <c r="C11" s="12" t="s">
        <v>2</v>
      </c>
      <c r="D11" s="13">
        <f t="shared" si="4"/>
        <v>275.60000000000002</v>
      </c>
      <c r="E11" s="14" t="s">
        <v>3</v>
      </c>
      <c r="F11" s="15">
        <f t="shared" si="5"/>
        <v>277.8</v>
      </c>
      <c r="G11" s="15" t="s">
        <v>3</v>
      </c>
      <c r="H11" s="15">
        <f t="shared" si="6"/>
        <v>279.3</v>
      </c>
      <c r="I11" s="15" t="s">
        <v>4</v>
      </c>
      <c r="J11" s="15">
        <v>3</v>
      </c>
      <c r="K11" s="15" t="s">
        <v>5</v>
      </c>
      <c r="L11" s="9">
        <f t="shared" si="7"/>
        <v>277.56666666666666</v>
      </c>
    </row>
    <row r="12" spans="1:12" ht="19.5" thickBot="1" x14ac:dyDescent="0.3">
      <c r="A12" s="3">
        <v>2019</v>
      </c>
      <c r="B12" s="4">
        <v>283.5</v>
      </c>
      <c r="C12" s="12" t="s">
        <v>2</v>
      </c>
      <c r="D12" s="13">
        <f t="shared" si="4"/>
        <v>277.8</v>
      </c>
      <c r="E12" s="14" t="s">
        <v>3</v>
      </c>
      <c r="F12" s="15">
        <f t="shared" si="5"/>
        <v>279.3</v>
      </c>
      <c r="G12" s="15" t="s">
        <v>3</v>
      </c>
      <c r="H12" s="15">
        <f t="shared" si="6"/>
        <v>283.5</v>
      </c>
      <c r="I12" s="15" t="s">
        <v>4</v>
      </c>
      <c r="J12" s="15">
        <v>3</v>
      </c>
      <c r="K12" s="15" t="s">
        <v>5</v>
      </c>
      <c r="L12" s="10">
        <f t="shared" si="7"/>
        <v>280.2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70" zoomScaleNormal="70" workbookViewId="0">
      <selection sqref="A1:B13"/>
    </sheetView>
  </sheetViews>
  <sheetFormatPr defaultRowHeight="15" x14ac:dyDescent="0.25"/>
  <cols>
    <col min="3" max="3" width="20.85546875" customWidth="1"/>
    <col min="4" max="4" width="22.85546875" customWidth="1"/>
    <col min="5" max="5" width="13.42578125" customWidth="1"/>
    <col min="6" max="6" width="13.85546875" customWidth="1"/>
    <col min="7" max="7" width="20.140625" customWidth="1"/>
    <col min="8" max="8" width="18" customWidth="1"/>
    <col min="9" max="9" width="31.140625" customWidth="1"/>
    <col min="10" max="10" width="20.5703125" customWidth="1"/>
    <col min="11" max="11" width="17.28515625" customWidth="1"/>
    <col min="12" max="12" width="26.42578125" customWidth="1"/>
  </cols>
  <sheetData>
    <row r="1" spans="1:19" ht="78" customHeight="1" thickBot="1" x14ac:dyDescent="0.3">
      <c r="A1" s="57" t="s">
        <v>0</v>
      </c>
      <c r="B1" s="57" t="s">
        <v>1</v>
      </c>
      <c r="C1" s="67" t="s">
        <v>7</v>
      </c>
      <c r="D1" s="68"/>
      <c r="E1" s="67" t="s">
        <v>10</v>
      </c>
      <c r="F1" s="68"/>
      <c r="G1" s="65" t="s">
        <v>13</v>
      </c>
      <c r="H1" s="66"/>
      <c r="I1" s="67" t="s">
        <v>16</v>
      </c>
      <c r="J1" s="68"/>
      <c r="K1" s="59" t="s">
        <v>19</v>
      </c>
      <c r="L1" s="61" t="s">
        <v>20</v>
      </c>
      <c r="M1" s="17"/>
      <c r="N1" s="17"/>
      <c r="O1" s="17"/>
      <c r="P1" s="17"/>
      <c r="Q1" s="17"/>
    </row>
    <row r="2" spans="1:19" ht="151.5" customHeight="1" thickBot="1" x14ac:dyDescent="0.3">
      <c r="A2" s="58"/>
      <c r="B2" s="58"/>
      <c r="C2" s="25" t="s">
        <v>8</v>
      </c>
      <c r="D2" s="26" t="s">
        <v>9</v>
      </c>
      <c r="E2" s="25" t="s">
        <v>11</v>
      </c>
      <c r="F2" s="25" t="s">
        <v>12</v>
      </c>
      <c r="G2" s="25" t="s">
        <v>14</v>
      </c>
      <c r="H2" s="26" t="s">
        <v>15</v>
      </c>
      <c r="I2" s="25" t="s">
        <v>17</v>
      </c>
      <c r="J2" s="25" t="s">
        <v>18</v>
      </c>
      <c r="K2" s="60"/>
      <c r="L2" s="62"/>
      <c r="M2" s="17"/>
      <c r="N2" s="17"/>
      <c r="O2" s="17"/>
      <c r="P2" s="17"/>
      <c r="Q2" s="17"/>
      <c r="R2" s="16"/>
      <c r="S2" s="16"/>
    </row>
    <row r="3" spans="1:19" ht="43.5" customHeight="1" thickBot="1" x14ac:dyDescent="0.3">
      <c r="A3" s="63" t="s">
        <v>21</v>
      </c>
      <c r="B3" s="64"/>
      <c r="C3" s="6"/>
      <c r="D3" s="22"/>
      <c r="E3" s="22"/>
      <c r="F3" s="22"/>
      <c r="G3" s="22"/>
      <c r="H3" s="22"/>
      <c r="I3" s="22"/>
      <c r="J3" s="22"/>
      <c r="K3" s="28"/>
      <c r="L3" s="24"/>
    </row>
    <row r="4" spans="1:19" ht="19.5" customHeight="1" thickBot="1" x14ac:dyDescent="0.3">
      <c r="A4" s="11">
        <v>2010</v>
      </c>
      <c r="B4" s="23">
        <v>155.30000000000001</v>
      </c>
      <c r="C4" s="22">
        <v>0</v>
      </c>
      <c r="D4" s="27" t="s">
        <v>22</v>
      </c>
      <c r="E4" s="22">
        <v>1</v>
      </c>
      <c r="F4" s="27" t="s">
        <v>22</v>
      </c>
      <c r="G4" s="27">
        <v>0</v>
      </c>
      <c r="H4" s="27" t="s">
        <v>22</v>
      </c>
      <c r="I4" s="27" t="s">
        <v>22</v>
      </c>
      <c r="J4" s="27" t="s">
        <v>22</v>
      </c>
      <c r="K4" s="29" t="s">
        <v>22</v>
      </c>
      <c r="L4" s="32">
        <f>(B13-B4)/(B13/B4*100-100)</f>
        <v>1.5529999999999995</v>
      </c>
    </row>
    <row r="5" spans="1:19" ht="19.5" customHeight="1" thickBot="1" x14ac:dyDescent="0.3">
      <c r="A5" s="3">
        <v>2011</v>
      </c>
      <c r="B5" s="5">
        <v>156.9</v>
      </c>
      <c r="C5" s="22">
        <f>B5-$B$4</f>
        <v>1.5999999999999943</v>
      </c>
      <c r="D5" s="22">
        <f>B5-B4</f>
        <v>1.5999999999999943</v>
      </c>
      <c r="E5" s="22">
        <f>B5/$B$4</f>
        <v>1.0103026400515132</v>
      </c>
      <c r="F5" s="27">
        <f>B5/B4</f>
        <v>1.0103026400515132</v>
      </c>
      <c r="G5" s="27">
        <f>C5/$B$4</f>
        <v>1.0302640051513164E-2</v>
      </c>
      <c r="H5" s="27">
        <f>D5/B4</f>
        <v>1.0302640051513164E-2</v>
      </c>
      <c r="I5" s="27" t="s">
        <v>22</v>
      </c>
      <c r="J5" s="27" t="s">
        <v>22</v>
      </c>
      <c r="K5" s="29">
        <f>D5/$B$4</f>
        <v>1.0302640051513164E-2</v>
      </c>
      <c r="L5" s="20"/>
    </row>
    <row r="6" spans="1:19" ht="19.5" customHeight="1" thickBot="1" x14ac:dyDescent="0.3">
      <c r="A6" s="3">
        <v>2012</v>
      </c>
      <c r="B6" s="5">
        <v>160.80000000000001</v>
      </c>
      <c r="C6" s="22">
        <f t="shared" ref="C6:C13" si="0">B6-$B$4</f>
        <v>5.5</v>
      </c>
      <c r="D6" s="22">
        <f t="shared" ref="D6:D13" si="1">B6-B5</f>
        <v>3.9000000000000057</v>
      </c>
      <c r="E6" s="22">
        <f t="shared" ref="E6:E13" si="2">B6/$B$4</f>
        <v>1.0354153251770766</v>
      </c>
      <c r="F6" s="27">
        <f t="shared" ref="F6:F13" si="3">B6/B5</f>
        <v>1.0248565965583174</v>
      </c>
      <c r="G6" s="27">
        <f t="shared" ref="G6:G13" si="4">C6/$B$4</f>
        <v>3.5415325177076622E-2</v>
      </c>
      <c r="H6" s="27">
        <f t="shared" ref="H6:H13" si="5">D6/B5</f>
        <v>2.4856596558317436E-2</v>
      </c>
      <c r="I6" s="27">
        <f>D6-D5</f>
        <v>2.3000000000000114</v>
      </c>
      <c r="J6" s="27">
        <f>H6-H5</f>
        <v>1.4553956506804272E-2</v>
      </c>
      <c r="K6" s="29">
        <f t="shared" ref="K6:K13" si="6">D6/$B$4</f>
        <v>2.5112685125563462E-2</v>
      </c>
      <c r="L6" s="20"/>
    </row>
    <row r="7" spans="1:19" ht="19.5" customHeight="1" thickBot="1" x14ac:dyDescent="0.3">
      <c r="A7" s="3">
        <v>2013</v>
      </c>
      <c r="B7" s="5">
        <v>168.5</v>
      </c>
      <c r="C7" s="22">
        <f t="shared" si="0"/>
        <v>13.199999999999989</v>
      </c>
      <c r="D7" s="22">
        <f t="shared" si="1"/>
        <v>7.6999999999999886</v>
      </c>
      <c r="E7" s="22">
        <f t="shared" si="2"/>
        <v>1.0849967804249838</v>
      </c>
      <c r="F7" s="27">
        <f t="shared" si="3"/>
        <v>1.0478855721393034</v>
      </c>
      <c r="G7" s="27">
        <f t="shared" si="4"/>
        <v>8.499678042498382E-2</v>
      </c>
      <c r="H7" s="27">
        <f t="shared" si="5"/>
        <v>4.788557213930341E-2</v>
      </c>
      <c r="I7" s="27">
        <f t="shared" ref="I7:I13" si="7">D7-D6</f>
        <v>3.7999999999999829</v>
      </c>
      <c r="J7" s="27">
        <f t="shared" ref="J7:J13" si="8">H7-H6</f>
        <v>2.3028975580985975E-2</v>
      </c>
      <c r="K7" s="29">
        <f t="shared" si="6"/>
        <v>4.9581455247907198E-2</v>
      </c>
      <c r="L7" s="20"/>
    </row>
    <row r="8" spans="1:19" ht="19.5" customHeight="1" thickBot="1" x14ac:dyDescent="0.3">
      <c r="A8" s="3">
        <v>2014</v>
      </c>
      <c r="B8" s="5">
        <v>181.5</v>
      </c>
      <c r="C8" s="22">
        <f t="shared" si="0"/>
        <v>26.199999999999989</v>
      </c>
      <c r="D8" s="22">
        <f t="shared" si="1"/>
        <v>13</v>
      </c>
      <c r="E8" s="22">
        <f t="shared" si="2"/>
        <v>1.1687057308435285</v>
      </c>
      <c r="F8" s="27">
        <f t="shared" si="3"/>
        <v>1.0771513353115727</v>
      </c>
      <c r="G8" s="27">
        <f t="shared" si="4"/>
        <v>0.16870573084352858</v>
      </c>
      <c r="H8" s="27">
        <f t="shared" si="5"/>
        <v>7.71513353115727E-2</v>
      </c>
      <c r="I8" s="27">
        <f t="shared" si="7"/>
        <v>5.3000000000000114</v>
      </c>
      <c r="J8" s="27">
        <f t="shared" si="8"/>
        <v>2.9265763172269289E-2</v>
      </c>
      <c r="K8" s="29">
        <f t="shared" si="6"/>
        <v>8.3708950418544745E-2</v>
      </c>
      <c r="L8" s="20"/>
    </row>
    <row r="9" spans="1:19" ht="19.5" customHeight="1" thickBot="1" x14ac:dyDescent="0.3">
      <c r="A9" s="3">
        <v>2015</v>
      </c>
      <c r="B9" s="5">
        <v>188.3</v>
      </c>
      <c r="C9" s="22">
        <f t="shared" si="0"/>
        <v>33</v>
      </c>
      <c r="D9" s="22">
        <f t="shared" si="1"/>
        <v>6.8000000000000114</v>
      </c>
      <c r="E9" s="22">
        <f t="shared" si="2"/>
        <v>1.2124919510624597</v>
      </c>
      <c r="F9" s="27">
        <f t="shared" si="3"/>
        <v>1.037465564738292</v>
      </c>
      <c r="G9" s="27">
        <f t="shared" si="4"/>
        <v>0.21249195106245974</v>
      </c>
      <c r="H9" s="27">
        <f t="shared" si="5"/>
        <v>3.7465564738292073E-2</v>
      </c>
      <c r="I9" s="27">
        <f t="shared" si="7"/>
        <v>-6.1999999999999886</v>
      </c>
      <c r="J9" s="27">
        <f t="shared" si="8"/>
        <v>-3.9685770573280627E-2</v>
      </c>
      <c r="K9" s="29">
        <f t="shared" si="6"/>
        <v>4.3786220218931172E-2</v>
      </c>
      <c r="L9" s="20"/>
    </row>
    <row r="10" spans="1:19" ht="19.5" customHeight="1" thickBot="1" x14ac:dyDescent="0.3">
      <c r="A10" s="3">
        <v>2016</v>
      </c>
      <c r="B10" s="5">
        <v>190.7</v>
      </c>
      <c r="C10" s="22">
        <f t="shared" si="0"/>
        <v>35.399999999999977</v>
      </c>
      <c r="D10" s="22">
        <f t="shared" si="1"/>
        <v>2.3999999999999773</v>
      </c>
      <c r="E10" s="22">
        <f t="shared" si="2"/>
        <v>1.2279459111397293</v>
      </c>
      <c r="F10" s="27">
        <f t="shared" si="3"/>
        <v>1.0127456186935739</v>
      </c>
      <c r="G10" s="27">
        <f t="shared" si="4"/>
        <v>0.2279459111397294</v>
      </c>
      <c r="H10" s="27">
        <f t="shared" si="5"/>
        <v>1.2745618693573962E-2</v>
      </c>
      <c r="I10" s="27">
        <f t="shared" si="7"/>
        <v>-4.4000000000000341</v>
      </c>
      <c r="J10" s="27">
        <f t="shared" si="8"/>
        <v>-2.4719946044718111E-2</v>
      </c>
      <c r="K10" s="29">
        <f t="shared" si="6"/>
        <v>1.5453960077269653E-2</v>
      </c>
      <c r="L10" s="20"/>
    </row>
    <row r="11" spans="1:19" ht="19.5" customHeight="1" thickBot="1" x14ac:dyDescent="0.3">
      <c r="A11" s="3">
        <v>2017</v>
      </c>
      <c r="B11" s="5">
        <v>192.8</v>
      </c>
      <c r="C11" s="22">
        <f t="shared" si="0"/>
        <v>37.5</v>
      </c>
      <c r="D11" s="22">
        <f t="shared" si="1"/>
        <v>2.1000000000000227</v>
      </c>
      <c r="E11" s="22">
        <f t="shared" si="2"/>
        <v>1.2414681262073406</v>
      </c>
      <c r="F11" s="27">
        <f t="shared" si="3"/>
        <v>1.0110120608285267</v>
      </c>
      <c r="G11" s="27">
        <f t="shared" si="4"/>
        <v>0.24146812620734062</v>
      </c>
      <c r="H11" s="27">
        <f t="shared" si="5"/>
        <v>1.1012060828526602E-2</v>
      </c>
      <c r="I11" s="27">
        <f t="shared" si="7"/>
        <v>-0.29999999999995453</v>
      </c>
      <c r="J11" s="27">
        <f t="shared" si="8"/>
        <v>-1.7335578650473603E-3</v>
      </c>
      <c r="K11" s="29">
        <f t="shared" si="6"/>
        <v>1.3522215067611221E-2</v>
      </c>
      <c r="L11" s="20"/>
    </row>
    <row r="12" spans="1:19" ht="19.5" customHeight="1" thickBot="1" x14ac:dyDescent="0.3">
      <c r="A12" s="3">
        <v>2018</v>
      </c>
      <c r="B12" s="5">
        <v>197.3</v>
      </c>
      <c r="C12" s="22">
        <f t="shared" si="0"/>
        <v>42</v>
      </c>
      <c r="D12" s="22">
        <f t="shared" si="1"/>
        <v>4.5</v>
      </c>
      <c r="E12" s="22">
        <f t="shared" si="2"/>
        <v>1.2704443013522215</v>
      </c>
      <c r="F12" s="27">
        <f t="shared" si="3"/>
        <v>1.0233402489626555</v>
      </c>
      <c r="G12" s="27">
        <f t="shared" si="4"/>
        <v>0.27044430135222147</v>
      </c>
      <c r="H12" s="27">
        <f t="shared" si="5"/>
        <v>2.3340248962655602E-2</v>
      </c>
      <c r="I12" s="27">
        <f t="shared" si="7"/>
        <v>2.3999999999999773</v>
      </c>
      <c r="J12" s="27">
        <f t="shared" si="8"/>
        <v>1.2328188134129E-2</v>
      </c>
      <c r="K12" s="29">
        <f t="shared" si="6"/>
        <v>2.8976175144880875E-2</v>
      </c>
      <c r="L12" s="20"/>
    </row>
    <row r="13" spans="1:19" ht="19.5" customHeight="1" thickBot="1" x14ac:dyDescent="0.3">
      <c r="A13" s="3">
        <v>2019</v>
      </c>
      <c r="B13" s="5">
        <v>199.8</v>
      </c>
      <c r="C13" s="30">
        <f t="shared" si="0"/>
        <v>44.5</v>
      </c>
      <c r="D13" s="30">
        <f t="shared" si="1"/>
        <v>2.5</v>
      </c>
      <c r="E13" s="30">
        <f t="shared" si="2"/>
        <v>1.286542176432711</v>
      </c>
      <c r="F13" s="31">
        <f t="shared" si="3"/>
        <v>1.0126710593005575</v>
      </c>
      <c r="G13" s="27">
        <f t="shared" si="4"/>
        <v>0.28654217643271085</v>
      </c>
      <c r="H13" s="27">
        <f t="shared" si="5"/>
        <v>1.2671059300557525E-2</v>
      </c>
      <c r="I13" s="27">
        <f t="shared" si="7"/>
        <v>-2</v>
      </c>
      <c r="J13" s="27">
        <f t="shared" si="8"/>
        <v>-1.0669189662098077E-2</v>
      </c>
      <c r="K13" s="29">
        <f t="shared" si="6"/>
        <v>1.6097875080489373E-2</v>
      </c>
      <c r="L13" s="20"/>
    </row>
  </sheetData>
  <mergeCells count="9">
    <mergeCell ref="K1:K2"/>
    <mergeCell ref="L1:L2"/>
    <mergeCell ref="A3:B3"/>
    <mergeCell ref="G1:H1"/>
    <mergeCell ref="I1:J1"/>
    <mergeCell ref="A1:A2"/>
    <mergeCell ref="B1:B2"/>
    <mergeCell ref="C1:D1"/>
    <mergeCell ref="E1:F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7" zoomScale="70" zoomScaleNormal="70" workbookViewId="0">
      <selection activeCell="W4" sqref="W4"/>
    </sheetView>
  </sheetViews>
  <sheetFormatPr defaultRowHeight="15" x14ac:dyDescent="0.25"/>
  <cols>
    <col min="1" max="2" width="11.7109375" customWidth="1"/>
    <col min="3" max="3" width="10.85546875" customWidth="1"/>
    <col min="4" max="4" width="9.85546875" customWidth="1"/>
    <col min="5" max="5" width="6.85546875" customWidth="1"/>
    <col min="7" max="7" width="7.85546875" customWidth="1"/>
    <col min="8" max="8" width="5.5703125" customWidth="1"/>
  </cols>
  <sheetData>
    <row r="1" spans="1:9" x14ac:dyDescent="0.25">
      <c r="A1" s="57" t="s">
        <v>23</v>
      </c>
      <c r="B1" s="57" t="s">
        <v>24</v>
      </c>
    </row>
    <row r="2" spans="1:9" ht="102.75" customHeight="1" thickBot="1" x14ac:dyDescent="0.3">
      <c r="A2" s="58"/>
      <c r="B2" s="58"/>
      <c r="D2" s="69" t="s">
        <v>25</v>
      </c>
      <c r="E2" s="69"/>
      <c r="F2" s="69"/>
      <c r="G2" s="69"/>
      <c r="H2" s="69"/>
      <c r="I2" s="69"/>
    </row>
    <row r="3" spans="1:9" ht="19.5" thickBot="1" x14ac:dyDescent="0.3">
      <c r="A3" s="11">
        <v>2010</v>
      </c>
      <c r="B3" s="11">
        <v>155.30000000000001</v>
      </c>
      <c r="D3" s="70"/>
      <c r="E3" s="70"/>
      <c r="F3" s="70"/>
      <c r="G3" s="70"/>
      <c r="H3" s="70"/>
      <c r="I3" s="70"/>
    </row>
    <row r="4" spans="1:9" ht="19.5" thickBot="1" x14ac:dyDescent="0.3">
      <c r="A4" s="3">
        <v>2011</v>
      </c>
      <c r="B4" s="3">
        <v>156.9</v>
      </c>
      <c r="D4" s="70"/>
      <c r="E4" s="70"/>
      <c r="F4" s="70"/>
      <c r="G4" s="70"/>
      <c r="H4" s="70"/>
      <c r="I4" s="70"/>
    </row>
    <row r="5" spans="1:9" ht="19.5" thickBot="1" x14ac:dyDescent="0.3">
      <c r="A5" s="3">
        <v>2012</v>
      </c>
      <c r="B5" s="3">
        <v>160.80000000000001</v>
      </c>
      <c r="D5" s="70"/>
      <c r="E5" s="70"/>
      <c r="F5" s="70"/>
      <c r="G5" s="70"/>
      <c r="H5" s="70"/>
      <c r="I5" s="70"/>
    </row>
    <row r="6" spans="1:9" ht="19.5" thickBot="1" x14ac:dyDescent="0.3">
      <c r="A6" s="3">
        <v>2013</v>
      </c>
      <c r="B6" s="3">
        <v>168.5</v>
      </c>
      <c r="D6" s="70"/>
      <c r="E6" s="70"/>
      <c r="F6" s="70"/>
      <c r="G6" s="70"/>
      <c r="H6" s="70"/>
      <c r="I6" s="70"/>
    </row>
    <row r="7" spans="1:9" ht="19.5" thickBot="1" x14ac:dyDescent="0.3">
      <c r="A7" s="3">
        <v>2014</v>
      </c>
      <c r="B7" s="3">
        <v>181.5</v>
      </c>
      <c r="D7" s="70"/>
      <c r="E7" s="70"/>
      <c r="F7" s="70"/>
      <c r="G7" s="70"/>
      <c r="H7" s="70"/>
      <c r="I7" s="70"/>
    </row>
    <row r="8" spans="1:9" ht="19.5" thickBot="1" x14ac:dyDescent="0.3">
      <c r="A8" s="3">
        <v>2015</v>
      </c>
      <c r="B8" s="3">
        <v>188.3</v>
      </c>
      <c r="D8" s="70"/>
      <c r="E8" s="70"/>
      <c r="F8" s="70"/>
      <c r="G8" s="70"/>
      <c r="H8" s="70"/>
      <c r="I8" s="70"/>
    </row>
    <row r="9" spans="1:9" ht="19.5" thickBot="1" x14ac:dyDescent="0.3">
      <c r="A9" s="3">
        <v>2016</v>
      </c>
      <c r="B9" s="3">
        <v>190.7</v>
      </c>
      <c r="D9" s="70"/>
      <c r="E9" s="70"/>
      <c r="F9" s="70"/>
      <c r="G9" s="70"/>
      <c r="H9" s="70"/>
      <c r="I9" s="70"/>
    </row>
    <row r="10" spans="1:9" ht="19.5" thickBot="1" x14ac:dyDescent="0.3">
      <c r="A10" s="3">
        <v>2017</v>
      </c>
      <c r="B10" s="3">
        <v>192.8</v>
      </c>
      <c r="D10" s="70"/>
      <c r="E10" s="70"/>
      <c r="F10" s="70"/>
      <c r="G10" s="70"/>
      <c r="H10" s="70"/>
      <c r="I10" s="70"/>
    </row>
    <row r="11" spans="1:9" ht="19.5" thickBot="1" x14ac:dyDescent="0.3">
      <c r="A11" s="3">
        <v>2018</v>
      </c>
      <c r="B11" s="3">
        <v>197.3</v>
      </c>
      <c r="D11" s="85" t="s">
        <v>26</v>
      </c>
      <c r="E11" s="85"/>
      <c r="F11" s="85"/>
      <c r="G11" s="85"/>
    </row>
    <row r="12" spans="1:9" ht="19.5" thickBot="1" x14ac:dyDescent="0.3">
      <c r="A12" s="3">
        <v>2019</v>
      </c>
      <c r="B12" s="3">
        <v>199.8</v>
      </c>
      <c r="D12" s="70"/>
      <c r="E12" s="70"/>
      <c r="F12" s="70"/>
      <c r="G12" s="70"/>
    </row>
    <row r="13" spans="1:9" x14ac:dyDescent="0.25">
      <c r="D13" s="70"/>
      <c r="E13" s="70"/>
      <c r="F13" s="70"/>
      <c r="G13" s="70"/>
    </row>
    <row r="14" spans="1:9" x14ac:dyDescent="0.25">
      <c r="D14" s="70"/>
      <c r="E14" s="70"/>
      <c r="F14" s="70"/>
      <c r="G14" s="70"/>
    </row>
    <row r="15" spans="1:9" x14ac:dyDescent="0.25">
      <c r="D15" s="70"/>
      <c r="E15" s="70"/>
      <c r="F15" s="70"/>
      <c r="G15" s="70"/>
    </row>
    <row r="16" spans="1:9" x14ac:dyDescent="0.25">
      <c r="D16" s="70"/>
      <c r="E16" s="70"/>
      <c r="F16" s="70"/>
      <c r="G16" s="70"/>
    </row>
    <row r="17" spans="1:7" ht="15.75" thickBot="1" x14ac:dyDescent="0.3">
      <c r="D17" s="70"/>
      <c r="E17" s="70"/>
      <c r="F17" s="70"/>
      <c r="G17" s="70"/>
    </row>
    <row r="18" spans="1:7" x14ac:dyDescent="0.25">
      <c r="A18" s="82"/>
      <c r="B18" s="34"/>
      <c r="D18" s="82"/>
      <c r="E18" s="33"/>
      <c r="F18" s="34"/>
    </row>
    <row r="19" spans="1:7" x14ac:dyDescent="0.25">
      <c r="A19" s="83"/>
      <c r="B19" s="37">
        <f>SUMSQ(A3:A12)</f>
        <v>40582185</v>
      </c>
      <c r="D19" s="83"/>
      <c r="E19" s="35">
        <f>COUNT(A3:A16)</f>
        <v>10</v>
      </c>
      <c r="F19" s="19" t="s">
        <v>28</v>
      </c>
    </row>
    <row r="20" spans="1:7" ht="15.75" thickBot="1" x14ac:dyDescent="0.3">
      <c r="A20" s="36"/>
      <c r="B20" s="1"/>
      <c r="D20" s="84"/>
      <c r="E20" s="21"/>
      <c r="F20" s="1"/>
    </row>
    <row r="21" spans="1:7" x14ac:dyDescent="0.25">
      <c r="A21" s="82"/>
      <c r="B21" s="34"/>
      <c r="D21" s="82"/>
      <c r="E21" s="34"/>
    </row>
    <row r="22" spans="1:7" x14ac:dyDescent="0.25">
      <c r="A22" s="83"/>
      <c r="B22" s="37">
        <f>SUM(A3:A12)</f>
        <v>20145</v>
      </c>
      <c r="D22" s="83"/>
      <c r="E22" s="37">
        <f>SUM(B3:B12)</f>
        <v>1791.8999999999999</v>
      </c>
    </row>
    <row r="23" spans="1:7" ht="15.75" thickBot="1" x14ac:dyDescent="0.3">
      <c r="A23" s="83"/>
      <c r="B23" s="19"/>
      <c r="D23" s="84"/>
      <c r="E23" s="1"/>
    </row>
    <row r="24" spans="1:7" x14ac:dyDescent="0.25">
      <c r="A24" s="82"/>
      <c r="B24" s="34"/>
    </row>
    <row r="25" spans="1:7" x14ac:dyDescent="0.25">
      <c r="A25" s="83"/>
      <c r="B25" s="37">
        <f>SUMPRODUCT(A3:A12,B3:B12)</f>
        <v>3610240.9000000004</v>
      </c>
    </row>
    <row r="26" spans="1:7" ht="15.75" thickBot="1" x14ac:dyDescent="0.3">
      <c r="A26" s="84"/>
      <c r="B26" s="1"/>
    </row>
    <row r="28" spans="1:7" ht="15.75" thickBot="1" x14ac:dyDescent="0.3"/>
    <row r="29" spans="1:7" x14ac:dyDescent="0.25">
      <c r="A29" s="71"/>
      <c r="B29" s="38">
        <f>B19</f>
        <v>40582185</v>
      </c>
      <c r="C29" s="38" t="s">
        <v>31</v>
      </c>
      <c r="D29" s="39">
        <f>B22</f>
        <v>20145</v>
      </c>
      <c r="E29" s="40" t="s">
        <v>30</v>
      </c>
      <c r="F29" s="41">
        <f>B25</f>
        <v>3610240.9000000004</v>
      </c>
    </row>
    <row r="30" spans="1:7" x14ac:dyDescent="0.25">
      <c r="A30" s="79"/>
      <c r="B30" s="42"/>
      <c r="C30" s="42"/>
      <c r="D30" s="42"/>
      <c r="E30" s="42"/>
      <c r="F30" s="43"/>
    </row>
    <row r="31" spans="1:7" ht="15.75" thickBot="1" x14ac:dyDescent="0.3">
      <c r="A31" s="73"/>
      <c r="B31" s="44">
        <f>B22</f>
        <v>20145</v>
      </c>
      <c r="C31" s="44" t="s">
        <v>31</v>
      </c>
      <c r="D31" s="45">
        <f>E19</f>
        <v>10</v>
      </c>
      <c r="E31" s="46" t="s">
        <v>30</v>
      </c>
      <c r="F31" s="47">
        <f>E22</f>
        <v>1791.8999999999999</v>
      </c>
    </row>
    <row r="33" spans="1:9" ht="15.75" thickBot="1" x14ac:dyDescent="0.3">
      <c r="A33" s="70" t="s">
        <v>33</v>
      </c>
      <c r="B33" s="70"/>
      <c r="C33" s="70"/>
      <c r="D33" s="70"/>
    </row>
    <row r="34" spans="1:9" ht="15.75" thickBot="1" x14ac:dyDescent="0.3">
      <c r="A34" s="48" t="s">
        <v>32</v>
      </c>
      <c r="B34" s="49">
        <f>F31</f>
        <v>1791.8999999999999</v>
      </c>
      <c r="C34" s="50" t="s">
        <v>22</v>
      </c>
      <c r="D34" s="49">
        <f>B31</f>
        <v>20145</v>
      </c>
      <c r="E34" s="49" t="s">
        <v>34</v>
      </c>
      <c r="F34" s="51">
        <f>D31</f>
        <v>10</v>
      </c>
    </row>
    <row r="35" spans="1:9" ht="15.75" thickBot="1" x14ac:dyDescent="0.3">
      <c r="A35" s="80" t="s">
        <v>35</v>
      </c>
      <c r="B35" s="80"/>
      <c r="C35" s="80"/>
      <c r="D35" s="80"/>
      <c r="E35" s="80"/>
      <c r="F35" s="80"/>
    </row>
    <row r="36" spans="1:9" ht="15.75" thickBot="1" x14ac:dyDescent="0.3">
      <c r="A36" s="52">
        <f>B29</f>
        <v>40582185</v>
      </c>
      <c r="B36" s="50" t="s">
        <v>31</v>
      </c>
      <c r="C36" s="50">
        <f>D34/F34</f>
        <v>2014.5</v>
      </c>
      <c r="D36" s="49" t="s">
        <v>36</v>
      </c>
      <c r="E36" s="49">
        <f>B34</f>
        <v>1791.8999999999999</v>
      </c>
      <c r="F36" s="50" t="s">
        <v>22</v>
      </c>
      <c r="G36" s="49">
        <f>D34</f>
        <v>20145</v>
      </c>
      <c r="H36" s="49" t="s">
        <v>37</v>
      </c>
      <c r="I36" s="53">
        <f>F29</f>
        <v>3610240.9000000004</v>
      </c>
    </row>
    <row r="37" spans="1:9" ht="15.75" thickBot="1" x14ac:dyDescent="0.3">
      <c r="A37" s="52">
        <f>A36-C36*G36</f>
        <v>82.5</v>
      </c>
      <c r="B37" s="50" t="s">
        <v>38</v>
      </c>
      <c r="C37" s="51">
        <f>I36-C36*E36</f>
        <v>458.35000000055879</v>
      </c>
    </row>
    <row r="38" spans="1:9" ht="15.75" thickBot="1" x14ac:dyDescent="0.3">
      <c r="A38" s="48" t="s">
        <v>39</v>
      </c>
      <c r="B38" s="53">
        <f>C37/A37</f>
        <v>5.5557575757643489</v>
      </c>
    </row>
    <row r="39" spans="1:9" ht="15.75" thickBot="1" x14ac:dyDescent="0.3">
      <c r="A39" s="80" t="s">
        <v>40</v>
      </c>
      <c r="B39" s="80"/>
    </row>
    <row r="40" spans="1:9" ht="15.75" thickBot="1" x14ac:dyDescent="0.3">
      <c r="A40" s="48" t="s">
        <v>32</v>
      </c>
      <c r="B40" s="49">
        <f>B34</f>
        <v>1791.8999999999999</v>
      </c>
      <c r="C40" s="50" t="s">
        <v>22</v>
      </c>
      <c r="D40" s="49">
        <f>D34</f>
        <v>20145</v>
      </c>
      <c r="E40" s="50" t="s">
        <v>27</v>
      </c>
      <c r="F40" s="49">
        <f>B38</f>
        <v>5.5557575757643489</v>
      </c>
      <c r="G40" s="50" t="s">
        <v>4</v>
      </c>
      <c r="H40" s="53">
        <f>F34</f>
        <v>10</v>
      </c>
    </row>
    <row r="41" spans="1:9" ht="15.75" thickBot="1" x14ac:dyDescent="0.3">
      <c r="A41" s="48" t="s">
        <v>29</v>
      </c>
      <c r="B41" s="53">
        <f>(B40-D40*F40)/H40</f>
        <v>-11012.883636377283</v>
      </c>
    </row>
    <row r="43" spans="1:9" ht="15.75" thickBot="1" x14ac:dyDescent="0.3">
      <c r="A43" s="81" t="s">
        <v>41</v>
      </c>
      <c r="B43" s="81"/>
    </row>
    <row r="44" spans="1:9" ht="15.75" thickBot="1" x14ac:dyDescent="0.3">
      <c r="A44" s="52">
        <f>B38</f>
        <v>5.5557575757643489</v>
      </c>
      <c r="B44" s="50" t="s">
        <v>31</v>
      </c>
      <c r="C44" s="49">
        <f>B41</f>
        <v>-11012.883636377283</v>
      </c>
      <c r="D44" s="54" t="s">
        <v>42</v>
      </c>
    </row>
    <row r="46" spans="1:9" ht="15" customHeight="1" x14ac:dyDescent="0.25">
      <c r="A46" s="69" t="s">
        <v>43</v>
      </c>
      <c r="B46" s="69"/>
      <c r="C46" s="69"/>
      <c r="D46" s="69"/>
    </row>
    <row r="47" spans="1:9" x14ac:dyDescent="0.25">
      <c r="A47" s="69"/>
      <c r="B47" s="69"/>
      <c r="C47" s="69"/>
      <c r="D47" s="69"/>
    </row>
    <row r="48" spans="1:9" ht="15.75" thickBot="1" x14ac:dyDescent="0.3">
      <c r="A48" s="69"/>
      <c r="B48" s="69"/>
      <c r="C48" s="69"/>
      <c r="D48" s="69"/>
    </row>
    <row r="49" spans="1:4" ht="31.5" customHeight="1" thickBot="1" x14ac:dyDescent="0.3">
      <c r="A49" s="55" t="s">
        <v>44</v>
      </c>
      <c r="B49" s="18" t="s">
        <v>45</v>
      </c>
      <c r="C49" s="18" t="s">
        <v>46</v>
      </c>
      <c r="D49" s="55"/>
    </row>
    <row r="50" spans="1:4" x14ac:dyDescent="0.25">
      <c r="A50" s="56">
        <f>A3</f>
        <v>2010</v>
      </c>
      <c r="B50" s="56">
        <f>B3</f>
        <v>155.30000000000001</v>
      </c>
      <c r="C50" s="56">
        <f>A50*$A$44+$C$44</f>
        <v>154.189090909058</v>
      </c>
      <c r="D50" s="56">
        <f>(B50-C50)*(B50-C50)</f>
        <v>1.2341190083376166</v>
      </c>
    </row>
    <row r="51" spans="1:4" x14ac:dyDescent="0.25">
      <c r="A51" s="22">
        <f t="shared" ref="A51:B59" si="0">A4</f>
        <v>2011</v>
      </c>
      <c r="B51" s="22">
        <f t="shared" si="0"/>
        <v>156.9</v>
      </c>
      <c r="C51" s="22">
        <f t="shared" ref="C51:C59" si="1">A51*$A$44+$C$44</f>
        <v>159.7448484848228</v>
      </c>
      <c r="D51" s="22">
        <f t="shared" ref="D51:D59" si="2">(B51-C51)*(B51-C51)</f>
        <v>8.0931629015985269</v>
      </c>
    </row>
    <row r="52" spans="1:4" x14ac:dyDescent="0.25">
      <c r="A52" s="22">
        <f t="shared" si="0"/>
        <v>2012</v>
      </c>
      <c r="B52" s="22">
        <f t="shared" si="0"/>
        <v>160.80000000000001</v>
      </c>
      <c r="C52" s="22">
        <f t="shared" si="1"/>
        <v>165.3006060605876</v>
      </c>
      <c r="D52" s="22">
        <f t="shared" si="2"/>
        <v>20.25545491259771</v>
      </c>
    </row>
    <row r="53" spans="1:4" x14ac:dyDescent="0.25">
      <c r="A53" s="22">
        <f t="shared" si="0"/>
        <v>2013</v>
      </c>
      <c r="B53" s="22">
        <f t="shared" si="0"/>
        <v>168.5</v>
      </c>
      <c r="C53" s="22">
        <f t="shared" si="1"/>
        <v>170.8563636363524</v>
      </c>
      <c r="D53" s="22">
        <f t="shared" si="2"/>
        <v>5.5524495867238972</v>
      </c>
    </row>
    <row r="54" spans="1:4" x14ac:dyDescent="0.25">
      <c r="A54" s="22">
        <f t="shared" si="0"/>
        <v>2014</v>
      </c>
      <c r="B54" s="22">
        <f t="shared" si="0"/>
        <v>181.5</v>
      </c>
      <c r="C54" s="22">
        <f t="shared" si="1"/>
        <v>176.41212121211538</v>
      </c>
      <c r="D54" s="22">
        <f t="shared" si="2"/>
        <v>25.886510560206268</v>
      </c>
    </row>
    <row r="55" spans="1:4" x14ac:dyDescent="0.25">
      <c r="A55" s="22">
        <f t="shared" si="0"/>
        <v>2015</v>
      </c>
      <c r="B55" s="22">
        <f t="shared" si="0"/>
        <v>188.3</v>
      </c>
      <c r="C55" s="22">
        <f t="shared" si="1"/>
        <v>181.96787878788018</v>
      </c>
      <c r="D55" s="22">
        <f t="shared" si="2"/>
        <v>40.095759044977903</v>
      </c>
    </row>
    <row r="56" spans="1:4" x14ac:dyDescent="0.25">
      <c r="A56" s="22">
        <f t="shared" si="0"/>
        <v>2016</v>
      </c>
      <c r="B56" s="22">
        <f t="shared" si="0"/>
        <v>190.7</v>
      </c>
      <c r="C56" s="22">
        <f t="shared" si="1"/>
        <v>187.52363636364498</v>
      </c>
      <c r="D56" s="22">
        <f t="shared" si="2"/>
        <v>10.089285950358398</v>
      </c>
    </row>
    <row r="57" spans="1:4" x14ac:dyDescent="0.25">
      <c r="A57" s="22">
        <f t="shared" si="0"/>
        <v>2017</v>
      </c>
      <c r="B57" s="22">
        <f t="shared" si="0"/>
        <v>192.8</v>
      </c>
      <c r="C57" s="22">
        <f t="shared" si="1"/>
        <v>193.07939393940978</v>
      </c>
      <c r="D57" s="22">
        <f t="shared" si="2"/>
        <v>7.8060973378911339E-2</v>
      </c>
    </row>
    <row r="58" spans="1:4" x14ac:dyDescent="0.25">
      <c r="A58" s="22">
        <f t="shared" si="0"/>
        <v>2018</v>
      </c>
      <c r="B58" s="22">
        <f t="shared" si="0"/>
        <v>197.3</v>
      </c>
      <c r="C58" s="22">
        <f t="shared" si="1"/>
        <v>198.63515151517277</v>
      </c>
      <c r="D58" s="22">
        <f t="shared" si="2"/>
        <v>1.7826295684681008</v>
      </c>
    </row>
    <row r="59" spans="1:4" x14ac:dyDescent="0.25">
      <c r="A59" s="22">
        <f t="shared" si="0"/>
        <v>2019</v>
      </c>
      <c r="B59" s="22">
        <f t="shared" si="0"/>
        <v>199.8</v>
      </c>
      <c r="C59" s="22">
        <f t="shared" si="1"/>
        <v>204.19090909093757</v>
      </c>
      <c r="D59" s="22">
        <f t="shared" si="2"/>
        <v>19.280082644878064</v>
      </c>
    </row>
    <row r="61" spans="1:4" x14ac:dyDescent="0.25">
      <c r="A61" s="70" t="s">
        <v>47</v>
      </c>
      <c r="B61" s="70"/>
      <c r="C61" s="70"/>
      <c r="D61" s="70"/>
    </row>
    <row r="62" spans="1:4" x14ac:dyDescent="0.25">
      <c r="A62" s="70"/>
      <c r="B62" s="70"/>
    </row>
    <row r="63" spans="1:4" x14ac:dyDescent="0.25">
      <c r="A63" s="70"/>
      <c r="B63" s="70"/>
    </row>
    <row r="64" spans="1:4" x14ac:dyDescent="0.25">
      <c r="A64" s="70"/>
      <c r="B64" s="70"/>
    </row>
    <row r="66" spans="1:4" ht="15.75" thickBot="1" x14ac:dyDescent="0.3"/>
    <row r="67" spans="1:4" x14ac:dyDescent="0.25">
      <c r="A67" s="71"/>
      <c r="B67" s="72"/>
      <c r="C67" s="75" t="s">
        <v>5</v>
      </c>
      <c r="D67" s="77">
        <f>SUM(D50:D59)</f>
        <v>132.34751515152539</v>
      </c>
    </row>
    <row r="68" spans="1:4" ht="15.75" thickBot="1" x14ac:dyDescent="0.3">
      <c r="A68" s="73"/>
      <c r="B68" s="74"/>
      <c r="C68" s="76"/>
      <c r="D68" s="78"/>
    </row>
    <row r="69" spans="1:4" ht="15.75" thickBot="1" x14ac:dyDescent="0.3"/>
    <row r="70" spans="1:4" ht="15.75" thickBot="1" x14ac:dyDescent="0.3">
      <c r="A70" s="48" t="s">
        <v>48</v>
      </c>
      <c r="B70" s="53">
        <f>SQRT(D67/(H40-2))</f>
        <v>4.0673627074482397</v>
      </c>
    </row>
  </sheetData>
  <mergeCells count="22">
    <mergeCell ref="A1:A2"/>
    <mergeCell ref="B1:B2"/>
    <mergeCell ref="D2:I2"/>
    <mergeCell ref="D3:I10"/>
    <mergeCell ref="D11:G11"/>
    <mergeCell ref="D12:G17"/>
    <mergeCell ref="A18:A19"/>
    <mergeCell ref="A21:A23"/>
    <mergeCell ref="A24:A26"/>
    <mergeCell ref="D18:D20"/>
    <mergeCell ref="D21:D23"/>
    <mergeCell ref="A29:A31"/>
    <mergeCell ref="A33:D33"/>
    <mergeCell ref="A35:F35"/>
    <mergeCell ref="A39:B39"/>
    <mergeCell ref="A43:B43"/>
    <mergeCell ref="A46:D48"/>
    <mergeCell ref="A61:D61"/>
    <mergeCell ref="A62:B64"/>
    <mergeCell ref="A67:B68"/>
    <mergeCell ref="C67:C68"/>
    <mergeCell ref="D67:D6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Скольз</vt:lpstr>
      <vt:lpstr>АнПок</vt:lpstr>
      <vt:lpstr>МНК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Башев</dc:creator>
  <cp:lastModifiedBy>Владислав Башев</cp:lastModifiedBy>
  <cp:lastPrinted>2020-06-15T13:09:16Z</cp:lastPrinted>
  <dcterms:created xsi:type="dcterms:W3CDTF">2020-06-13T17:01:34Z</dcterms:created>
  <dcterms:modified xsi:type="dcterms:W3CDTF">2020-06-15T13:09:41Z</dcterms:modified>
</cp:coreProperties>
</file>