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drawingml.chart+xml" PartName="/xl/charts/chart1.xml"/>
  <Override ContentType="application/vnd.openxmlformats-officedocument.drawingml.chart+xml" PartName="/xl/charts/chart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o Start" sheetId="1" r:id="rId3"/>
    <sheet state="visible" name="Dashboard" sheetId="2" r:id="rId4"/>
    <sheet state="visible" name="People" sheetId="3" r:id="rId5"/>
    <sheet state="visible" name="Companies" sheetId="4" r:id="rId6"/>
    <sheet state="visible" name="Opportunities" sheetId="5" r:id="rId7"/>
    <sheet state="visible" name="Settings" sheetId="6" r:id="rId8"/>
  </sheets>
  <definedNames>
    <definedName hidden="1" localSheetId="2" name="_xlnm._FilterDatabase">People!$B$3:$B$11</definedName>
    <definedName hidden="1" localSheetId="3" name="_xlnm._FilterDatabase">Companies!$B$3:$B$11</definedName>
    <definedName hidden="1" localSheetId="4" name="_xlnm._FilterDatabase">Opportunities!$B$3:$L$12</definedName>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3">
      <text>
        <t xml:space="preserve">Add any tags in this column to help you quickly identify different entries
</t>
      </text>
    </comment>
    <comment authorId="0" ref="G3">
      <text>
        <t xml:space="preserve">See "Settings" tab</t>
      </text>
    </comment>
  </commentList>
</comments>
</file>

<file path=xl/sharedStrings.xml><?xml version="1.0" encoding="utf-8"?>
<sst xmlns="http://schemas.openxmlformats.org/spreadsheetml/2006/main" count="303" uniqueCount="157">
  <si>
    <t>Please create a copy of the sheet and edit. TIA</t>
  </si>
  <si>
    <t>GET STARTED WITH YOUR</t>
  </si>
  <si>
    <t>CRM REPORT</t>
  </si>
  <si>
    <t>If you are looking for a system to organize your contacts, solidify a sales process, and automate some of your ongoing tasks then you need a CRM (customer relationship management) solution. This template provides you with the basics of a CRM. It's the perfect place to start if you aren't quite ready for a full-blown CRM with advanced features. This mini-CRM automatically saves changes so you will never lose data. To get started, just enter your contacts manually or copy and paste existing data into this sheet.</t>
  </si>
  <si>
    <t>How to use this template</t>
  </si>
  <si>
    <t>When setting up this mini-CRM for the first time, go to the "Settings" tab to define categories for characteristics such as Contact Type for People or Stage for Opportunities</t>
  </si>
  <si>
    <t xml:space="preserve">Keep the CRM up-to-date by updating or adding rows as you engage with "People", "Companies", and "Opportunities"
</t>
  </si>
  <si>
    <t>Use the CRM to plan your daily, weekly, and monthly goals. The "Dashboard" provides a summary of how your sales pipeline is doing to help you decide what to address next.</t>
  </si>
  <si>
    <t>Let's walk you through the tabs listed at the bottom of this sheet.</t>
  </si>
  <si>
    <t>Dashboard</t>
  </si>
  <si>
    <t>Think of the Dashboard tab as your control panel for your opportunities. You'll see the following information:
- The total value of all your opportunities
- Total number of People, Companies, and Opportunities in this CRM
- The number of Opportunities by stage and the value of Opportunities by stage
This is a great place to start planning your daily goals!</t>
  </si>
  <si>
    <t>People</t>
  </si>
  <si>
    <t>A Person is someone you have already qualified to do business with. They may be a current customer, potential customer, or some other type of contact or relationship. This is the Person that works for a Company you want to do business with.</t>
  </si>
  <si>
    <t>Companies</t>
  </si>
  <si>
    <t>A Company is an organizational entity that you are either doing business with now, or may be doing business with soon. We like to think of the Company as the building that the People you are dealing with work in. The Company record is the top level record that we relate other records such as People or Opportunities to.</t>
  </si>
  <si>
    <t>Opportunities</t>
  </si>
  <si>
    <t>An Opportunity represents any kind of business development effort that you would like to track and move along through a process. You could also call an Opportunity a "deal" or a "sale". An Opportunity could represent the sale of a product, billings associated with services, or an activity that has no direct monetary value, like increasing your press coverage.</t>
  </si>
  <si>
    <t>Setting</t>
  </si>
  <si>
    <t>This is where you define the following items that will set the data rules in your Sheet: 
- Contact Type for People and Company         
- Stage, Status, Source, and Loss Reason for Opportunities 
You'll want to adjust this to what makes the most sense for your business process.</t>
  </si>
  <si>
    <t>SALES</t>
  </si>
  <si>
    <t xml:space="preserve">TOTAL NUMBER OF </t>
  </si>
  <si>
    <t>Copper Tip  ➜</t>
  </si>
  <si>
    <t>A Person is someone you have already qualified to do business with. 
They may be a current customer, potential customer, or some other contact type. 
This is the Person that works for a Company you want to do business with.</t>
  </si>
  <si>
    <t>Tag</t>
  </si>
  <si>
    <t>Name</t>
  </si>
  <si>
    <t>Company</t>
  </si>
  <si>
    <t>Work Email</t>
  </si>
  <si>
    <t>Title</t>
  </si>
  <si>
    <t>Contact Type</t>
  </si>
  <si>
    <t>Work Phone</t>
  </si>
  <si>
    <t>Work Website</t>
  </si>
  <si>
    <t>Address</t>
  </si>
  <si>
    <t>City</t>
  </si>
  <si>
    <t>Zip</t>
  </si>
  <si>
    <t>Linkedin</t>
  </si>
  <si>
    <t>Description</t>
  </si>
  <si>
    <t>Followup</t>
  </si>
  <si>
    <t>Thomas Liao</t>
  </si>
  <si>
    <t>ozerflex</t>
  </si>
  <si>
    <t>Marketing Manager</t>
  </si>
  <si>
    <t>Potential Customer</t>
  </si>
  <si>
    <t>562-391-2345</t>
  </si>
  <si>
    <t>www.ozerflex.com</t>
  </si>
  <si>
    <t>224 Main St</t>
  </si>
  <si>
    <t>San Francisco</t>
  </si>
  <si>
    <t>Hot</t>
  </si>
  <si>
    <t>Lillian Soto</t>
  </si>
  <si>
    <t>Fixfase</t>
  </si>
  <si>
    <t>Sales Rep</t>
  </si>
  <si>
    <t>562-391-2346</t>
  </si>
  <si>
    <t>www.fixfase.com</t>
  </si>
  <si>
    <t>543 Senwood St</t>
  </si>
  <si>
    <t>New York</t>
  </si>
  <si>
    <t>Soon</t>
  </si>
  <si>
    <t>Violette Gatewood</t>
  </si>
  <si>
    <t>Namdrill</t>
  </si>
  <si>
    <t>Sales Operator</t>
  </si>
  <si>
    <t>Current Customer</t>
  </si>
  <si>
    <t>562-391-2347</t>
  </si>
  <si>
    <t>www.namdrill.com</t>
  </si>
  <si>
    <t>2430 Grand Corners</t>
  </si>
  <si>
    <t>Sucker Brook</t>
  </si>
  <si>
    <t>Mary Garcia</t>
  </si>
  <si>
    <t>Saltace</t>
  </si>
  <si>
    <t>Community Manager</t>
  </si>
  <si>
    <t>Other</t>
  </si>
  <si>
    <t>562-391-2348</t>
  </si>
  <si>
    <t>www.saltace.com</t>
  </si>
  <si>
    <t>1275 Harvest Beacon Avenue</t>
  </si>
  <si>
    <t>Hills and Dales</t>
  </si>
  <si>
    <t>Cameron Lyle</t>
  </si>
  <si>
    <t>Moveplanet</t>
  </si>
  <si>
    <t>Designer</t>
  </si>
  <si>
    <t>562-391-2349</t>
  </si>
  <si>
    <t>www.moveplanet.com</t>
  </si>
  <si>
    <t>6329 Velvet Cloud Carrefour</t>
  </si>
  <si>
    <t>Nitta Yuma</t>
  </si>
  <si>
    <t>Mildred Noriega</t>
  </si>
  <si>
    <t>Finware</t>
  </si>
  <si>
    <t>CEO</t>
  </si>
  <si>
    <t>562-391-2350</t>
  </si>
  <si>
    <t>www.finware.com</t>
  </si>
  <si>
    <t>1903 Quiet Willow Field, Muenster</t>
  </si>
  <si>
    <t>Muenster</t>
  </si>
  <si>
    <t>Upsale</t>
  </si>
  <si>
    <t>Melody Estes</t>
  </si>
  <si>
    <t>Dripelectronics</t>
  </si>
  <si>
    <t>Executive Assistant</t>
  </si>
  <si>
    <t>562-391-2351</t>
  </si>
  <si>
    <t>www.driplectronics.com</t>
  </si>
  <si>
    <t>3446 Jagged Walk, Platinum, Florida</t>
  </si>
  <si>
    <t>Platinum</t>
  </si>
  <si>
    <t>A Company is an organizational entity that you are either doing business with now, or may be doing business with soon. 
You should use tags to group different companies together so you can filter for them easily later.</t>
  </si>
  <si>
    <t>Company Name</t>
  </si>
  <si>
    <t>Email Domain</t>
  </si>
  <si>
    <t xml:space="preserve">Work Website </t>
  </si>
  <si>
    <t>Country</t>
  </si>
  <si>
    <t>Assignee</t>
  </si>
  <si>
    <t>@ozerflex.com</t>
  </si>
  <si>
    <t>US</t>
  </si>
  <si>
    <t>Steve Holm</t>
  </si>
  <si>
    <t>@fixfase.com</t>
  </si>
  <si>
    <t>Robert Hendricks</t>
  </si>
  <si>
    <t>@namdrill.com</t>
  </si>
  <si>
    <t>@saltace.com</t>
  </si>
  <si>
    <t>@moveplanet.com</t>
  </si>
  <si>
    <t>@finware.com</t>
  </si>
  <si>
    <t>@driplectronics.com</t>
  </si>
  <si>
    <t>An Opportunity represents any kind of business development effort that you would like to track and move along through a process. 
Make sure to accurately update your expected close date. 
This will allow you to better forecast what your expected sales are for the end of your sales cycle.</t>
  </si>
  <si>
    <t>Stage</t>
  </si>
  <si>
    <t>Value</t>
  </si>
  <si>
    <t>Close Date</t>
  </si>
  <si>
    <t>Win %</t>
  </si>
  <si>
    <t>Status</t>
  </si>
  <si>
    <t>Loss Reason</t>
  </si>
  <si>
    <t>Priority</t>
  </si>
  <si>
    <t>Source</t>
  </si>
  <si>
    <t>Plan</t>
  </si>
  <si>
    <t>Project ozerflex</t>
  </si>
  <si>
    <t>Qualified</t>
  </si>
  <si>
    <t>Open</t>
  </si>
  <si>
    <t>None</t>
  </si>
  <si>
    <t>High</t>
  </si>
  <si>
    <t>Advertising</t>
  </si>
  <si>
    <t>Upcoming Sells</t>
  </si>
  <si>
    <t>Follow-up</t>
  </si>
  <si>
    <t>Lost</t>
  </si>
  <si>
    <t>Competitor</t>
  </si>
  <si>
    <t>Cold Call</t>
  </si>
  <si>
    <t>Low</t>
  </si>
  <si>
    <t>Follow up</t>
  </si>
  <si>
    <t>Contract Sent</t>
  </si>
  <si>
    <t>Estimate</t>
  </si>
  <si>
    <t xml:space="preserve">Upsale </t>
  </si>
  <si>
    <t>Midium</t>
  </si>
  <si>
    <t>Email</t>
  </si>
  <si>
    <t>Investment</t>
  </si>
  <si>
    <t>Negotiation</t>
  </si>
  <si>
    <t>Ongoing</t>
  </si>
  <si>
    <t>Presentation</t>
  </si>
  <si>
    <t>Won</t>
  </si>
  <si>
    <t>Contract with Fixfase</t>
  </si>
  <si>
    <t>Hot/Strategic</t>
  </si>
  <si>
    <t>2nd Sales</t>
  </si>
  <si>
    <t>Features</t>
  </si>
  <si>
    <t>Settings</t>
  </si>
  <si>
    <t xml:space="preserve">  People / Company</t>
  </si>
  <si>
    <t xml:space="preserve">  Opportunities</t>
  </si>
  <si>
    <t xml:space="preserve">  Contact Type</t>
  </si>
  <si>
    <t xml:space="preserve">  Stage</t>
  </si>
  <si>
    <t xml:space="preserve">  Status</t>
  </si>
  <si>
    <t xml:space="preserve">  Source</t>
  </si>
  <si>
    <t xml:space="preserve">  Loss Reason</t>
  </si>
  <si>
    <t>ALL</t>
  </si>
  <si>
    <t>Price</t>
  </si>
  <si>
    <t>Abandoned</t>
  </si>
  <si>
    <t xml:space="preserve">Negotiation </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</si>
</sst>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quot;$&quot;#,##0"/>
    <numFmt numFmtId="165" formatCode="_(&quot;$&quot;* #,##0_);_(&quot;$&quot;* \(#,##0\);_(&quot;$&quot;* &quot;-&quot;??_);_(@_)"/>
  </numFmts>
  <fonts count="68">
    <font>
      <sz val="10.0"/>
      <color rgb="FF000000"/>
      <name val="Arial"/>
    </font>
    <font>
      <color rgb="FFFFFFFF"/>
      <name val="Roboto"/>
    </font>
    <font>
      <sz val="60.0"/>
      <color rgb="FFFFFFFF"/>
      <name val="Roboto"/>
    </font>
    <font>
      <sz val="14.0"/>
      <color rgb="FFFFFFFF"/>
      <name val="Roboto"/>
    </font>
    <font>
      <name val="Roboto"/>
    </font>
    <font>
      <sz val="12.0"/>
      <color rgb="FFFFFFFF"/>
      <name val="Roboto"/>
    </font>
    <font/>
    <font>
      <sz val="11.0"/>
      <color rgb="FFFFFFFF"/>
      <name val="Roboto"/>
    </font>
    <font>
      <color rgb="FF303F46"/>
      <name val="Roboto"/>
    </font>
    <font>
      <sz val="22.0"/>
      <color rgb="FF303F46"/>
      <name val="Roboto"/>
    </font>
    <font>
      <b/>
      <sz val="20.0"/>
      <color rgb="FF3D4DB7"/>
      <name val="Roboto"/>
    </font>
    <font>
      <b/>
      <sz val="22.0"/>
      <color rgb="FF3D4DB7"/>
      <name val="Roboto"/>
    </font>
    <font>
      <b/>
      <sz val="12.0"/>
      <color rgb="FF3D4DB7"/>
      <name val="Roboto"/>
    </font>
    <font>
      <sz val="12.0"/>
      <color rgb="FF2E404D"/>
      <name val="Roboto"/>
    </font>
    <font>
      <color rgb="FF0A78D1"/>
      <name val="Roboto"/>
    </font>
    <font>
      <sz val="12.0"/>
      <color rgb="FF303F46"/>
      <name val="Roboto"/>
    </font>
    <font>
      <sz val="12.0"/>
    </font>
    <font>
      <sz val="12.0"/>
      <color rgb="FF3D4DB7"/>
      <name val="Roboto"/>
    </font>
    <font>
      <sz val="12.0"/>
      <color rgb="FF3D4DB7"/>
    </font>
    <font>
      <b/>
      <sz val="18.0"/>
      <color rgb="FFFFFFFF"/>
      <name val="Roboto"/>
    </font>
    <font>
      <sz val="12.0"/>
      <color rgb="FFF3F3F3"/>
      <name val="Roboto"/>
    </font>
    <font>
      <sz val="30.0"/>
      <color rgb="FFF3F3F3"/>
      <name val="Roboto"/>
    </font>
    <font>
      <b/>
      <color rgb="FF303F46"/>
      <name val="Roboto"/>
    </font>
    <font>
      <b/>
      <color rgb="FF888888"/>
      <name val="Roboto"/>
    </font>
    <font>
      <b/>
      <sz val="30.0"/>
      <color rgb="FF888888"/>
      <name val="Roboto"/>
    </font>
    <font>
      <sz val="30.0"/>
      <name val="Roboto"/>
    </font>
    <font>
      <color rgb="FF3D4DB7"/>
      <name val="Roboto"/>
    </font>
    <font>
      <sz val="9.0"/>
      <color rgb="FF3D4DB7"/>
      <name val="Roboto"/>
    </font>
    <font>
      <b/>
      <color rgb="FF3D4DB7"/>
      <name val="Roboto"/>
    </font>
    <font>
      <sz val="30.0"/>
      <color rgb="FF3D4DB7"/>
      <name val="Roboto"/>
    </font>
    <font>
      <b/>
      <sz val="36.0"/>
      <color rgb="FF3D4DB7"/>
      <name val="Roboto"/>
    </font>
    <font>
      <sz val="18.0"/>
      <color rgb="FF2196F3"/>
      <name val="Roboto"/>
    </font>
    <font>
      <b/>
      <sz val="24.0"/>
      <color rgb="FF303F46"/>
      <name val="Roboto"/>
    </font>
    <font>
      <sz val="9.0"/>
      <color rgb="FF888888"/>
      <name val="Roboto"/>
    </font>
    <font>
      <b/>
      <sz val="24.0"/>
      <color rgb="FF363636"/>
      <name val="Roboto"/>
    </font>
    <font>
      <b/>
      <color rgb="FF363636"/>
      <name val="Roboto"/>
    </font>
    <font>
      <b/>
      <sz val="10.0"/>
      <name val="Roboto"/>
    </font>
    <font>
      <b/>
      <sz val="12.0"/>
      <color rgb="FF2E404D"/>
      <name val="Roboto"/>
    </font>
    <font>
      <sz val="9.0"/>
      <color rgb="FF2196F3"/>
      <name val="Roboto"/>
    </font>
    <font>
      <color rgb="FF2196F3"/>
      <name val="Roboto"/>
    </font>
    <font>
      <sz val="10.0"/>
      <color rgb="FF2E404D"/>
      <name val="Roboto"/>
    </font>
    <font>
      <b/>
      <sz val="20.0"/>
      <color rgb="FF303F46"/>
      <name val="Roboto"/>
    </font>
    <font>
      <color rgb="FF363636"/>
      <name val="Roboto"/>
    </font>
    <font>
      <sz val="10.0"/>
      <color rgb="FF363636"/>
      <name val="Roboto"/>
    </font>
    <font>
      <i/>
      <sz val="30.0"/>
      <color rgb="FF888888"/>
      <name val="Roboto"/>
    </font>
    <font>
      <sz val="30.0"/>
      <color rgb="FF363636"/>
      <name val="Roboto"/>
    </font>
    <font>
      <sz val="20.0"/>
      <color rgb="FFF3F3F3"/>
      <name val="Roboto"/>
    </font>
    <font>
      <sz val="10.0"/>
      <color rgb="FFF3F3F3"/>
      <name val="Roboto"/>
    </font>
    <font>
      <b/>
      <color rgb="FFFFFFFF"/>
      <name val="Roboto"/>
    </font>
    <font>
      <b/>
      <name val="Roboto"/>
    </font>
    <font>
      <sz val="10.0"/>
      <color rgb="FF303F46"/>
      <name val="Roboto"/>
    </font>
    <font>
      <u/>
      <color rgb="FF0000FF"/>
      <name val="Roboto"/>
    </font>
    <font>
      <u/>
      <color rgb="FF0000FF"/>
      <name val="Roboto"/>
    </font>
    <font>
      <u/>
      <color rgb="FF0000FF"/>
      <name val="Roboto"/>
    </font>
    <font>
      <sz val="10.0"/>
      <name val="Roboto"/>
    </font>
    <font>
      <u/>
      <color rgb="FF0000FF"/>
      <name val="Roboto"/>
    </font>
    <font>
      <u/>
      <sz val="10.0"/>
      <color rgb="FF0000FF"/>
      <name val="Roboto"/>
    </font>
    <font>
      <u/>
      <sz val="10.0"/>
      <color rgb="FF0000FF"/>
      <name val="Roboto"/>
    </font>
    <font>
      <u/>
      <sz val="10.0"/>
      <color rgb="FF0000FF"/>
      <name val="Roboto"/>
    </font>
    <font>
      <u/>
      <sz val="10.0"/>
      <color rgb="FF0000FF"/>
      <name val="Roboto"/>
    </font>
    <font>
      <u/>
      <color rgb="FF0000FF"/>
      <name val="Roboto"/>
    </font>
    <font>
      <b/>
      <sz val="8.0"/>
      <color rgb="FF303F46"/>
      <name val="Roboto"/>
    </font>
    <font>
      <u/>
      <color rgb="FF0000FF"/>
      <name val="Roboto"/>
    </font>
    <font>
      <u/>
      <color rgb="FF0000FF"/>
      <name val="Roboto"/>
    </font>
    <font>
      <u/>
      <sz val="10.0"/>
      <color rgb="FF0000FF"/>
      <name val="Roboto"/>
    </font>
    <font>
      <u/>
      <sz val="10.0"/>
      <color rgb="FF0000FF"/>
      <name val="Roboto"/>
    </font>
    <font>
      <sz val="18.0"/>
      <color rgb="FFFFFFFF"/>
      <name val="Roboto"/>
    </font>
    <font>
      <b/>
      <color rgb="FF2E404D"/>
      <name val="Roboto"/>
    </font>
  </fonts>
  <fills count="9">
    <fill>
      <patternFill patternType="none"/>
    </fill>
    <fill>
      <patternFill patternType="lightGray"/>
    </fill>
    <fill>
      <patternFill patternType="solid">
        <fgColor rgb="FF3D4DB7"/>
        <bgColor rgb="FF3D4DB7"/>
      </patternFill>
    </fill>
    <fill>
      <patternFill patternType="solid">
        <fgColor rgb="FFEFEFF1"/>
        <bgColor rgb="FFEFEFF1"/>
      </patternFill>
    </fill>
    <fill>
      <patternFill patternType="solid">
        <fgColor rgb="FFFFFFFF"/>
        <bgColor rgb="FFFFFFFF"/>
      </patternFill>
    </fill>
    <fill>
      <patternFill patternType="solid">
        <fgColor rgb="FF434343"/>
        <bgColor rgb="FF434343"/>
      </patternFill>
    </fill>
    <fill>
      <patternFill patternType="solid">
        <fgColor rgb="FFE9E9E9"/>
        <bgColor rgb="FFE9E9E9"/>
      </patternFill>
    </fill>
    <fill>
      <patternFill patternType="solid">
        <fgColor rgb="FFCFE2F3"/>
        <bgColor rgb="FFCFE2F3"/>
      </patternFill>
    </fill>
    <fill>
      <patternFill patternType="solid">
        <fgColor rgb="FF303F46"/>
        <bgColor rgb="FF303F46"/>
      </patternFill>
    </fill>
  </fills>
  <borders count="24">
    <border/>
    <border>
      <bottom style="thin">
        <color rgb="FF2196F3"/>
      </bottom>
    </border>
    <border>
      <top style="thin">
        <color rgb="FF3D4DB7"/>
      </top>
    </border>
    <border>
      <right style="thin">
        <color rgb="FF2196F3"/>
      </right>
      <top style="thin">
        <color rgb="FF3D4DB7"/>
      </top>
    </border>
    <border>
      <left style="thin">
        <color rgb="FF3D4DB7"/>
      </left>
      <right style="thin">
        <color rgb="FF3D4DB7"/>
      </right>
      <top style="thin">
        <color rgb="FF3D4DB7"/>
      </top>
    </border>
    <border>
      <right style="thin">
        <color rgb="FF2196F3"/>
      </right>
    </border>
    <border>
      <left style="thin">
        <color rgb="FF3D4DB7"/>
      </left>
      <right style="thin">
        <color rgb="FF3D4DB7"/>
      </right>
    </border>
    <border>
      <bottom style="thin">
        <color rgb="FF3D4DB7"/>
      </bottom>
    </border>
    <border>
      <right style="thin">
        <color rgb="FF2196F3"/>
      </right>
      <bottom style="thin">
        <color rgb="FF3D4DB7"/>
      </bottom>
    </border>
    <border>
      <left style="thin">
        <color rgb="FF3D4DB7"/>
      </left>
      <right style="thin">
        <color rgb="FF3D4DB7"/>
      </right>
      <bottom style="thin">
        <color rgb="FF3D4DB7"/>
      </bottom>
    </border>
    <border>
      <bottom style="dotted">
        <color rgb="FF363636"/>
      </bottom>
    </border>
    <border>
      <top style="thin">
        <color rgb="FFD9D9D9"/>
      </top>
    </border>
    <border>
      <bottom style="thin">
        <color rgb="FFD9D9D9"/>
      </bottom>
    </border>
    <border>
      <right style="thin">
        <color rgb="FFD9D9D9"/>
      </right>
      <bottom style="thin">
        <color rgb="FFFFFFFF"/>
      </bottom>
    </border>
    <border>
      <top style="thin">
        <color rgb="FFD9D9D9"/>
      </top>
      <bottom style="thin">
        <color rgb="FFD9D9D9"/>
      </bottom>
    </border>
    <border>
      <right style="thin">
        <color rgb="FFD9D9D9"/>
      </right>
      <top style="thin">
        <color rgb="FFFFFFFF"/>
      </top>
      <bottom style="thin">
        <color rgb="FFFFFFFF"/>
      </bottom>
    </border>
    <border>
      <right style="thin">
        <color rgb="FFD9D9D9"/>
      </right>
      <top style="thin">
        <color rgb="FFFFFFFF"/>
      </top>
      <bottom style="thin">
        <color rgb="FFCCCCCC"/>
      </bottom>
    </border>
    <border>
      <top style="thin">
        <color rgb="FFD9D9D9"/>
      </top>
      <bottom style="thin">
        <color rgb="FFCCCCCC"/>
      </bottom>
    </border>
    <border>
      <right style="thin">
        <color rgb="FFD9D9D9"/>
      </right>
      <bottom style="thin">
        <color rgb="FFCCCCCC"/>
      </bottom>
    </border>
    <border>
      <bottom style="thin">
        <color rgb="FFCCCCCC"/>
      </bottom>
    </border>
    <border>
      <left style="thin">
        <color rgb="FFCCCCCC"/>
      </left>
      <top style="thin">
        <color rgb="FFCCCCCC"/>
      </top>
    </border>
    <border>
      <top style="thin">
        <color rgb="FFCCCCCC"/>
      </top>
    </border>
    <border>
      <right style="thin">
        <color rgb="FFCCCCCC"/>
      </right>
      <top style="thin">
        <color rgb="FFCCCCCC"/>
      </top>
    </border>
    <border>
      <left style="thin">
        <color rgb="FFCCCCCC"/>
      </left>
      <right style="thin">
        <color rgb="FFCCCCCC"/>
      </right>
      <top style="thin">
        <color rgb="FFCCCCCC"/>
      </top>
      <bottom style="thin">
        <color rgb="FFCCCCCC"/>
      </bottom>
    </border>
  </borders>
  <cellStyleXfs count="1">
    <xf borderId="0" fillId="0" fontId="0" numFmtId="0" applyAlignment="1" applyFont="1"/>
  </cellStyleXfs>
  <cellXfs count="198">
    <xf borderId="0" fillId="0" fontId="0" numFmtId="0" xfId="0" applyAlignment="1" applyFont="1">
      <alignment readingOrder="0" shrinkToFit="0" vertical="bottom" wrapText="0"/>
    </xf>
    <xf borderId="0" fillId="2" fontId="1" numFmtId="0" xfId="0" applyAlignment="1" applyFill="1" applyFont="1">
      <alignment horizontal="left"/>
    </xf>
    <xf borderId="0" fillId="2" fontId="2" numFmtId="0" xfId="0" applyAlignment="1" applyFont="1">
      <alignment readingOrder="0" shrinkToFit="0" vertical="center" wrapText="0"/>
    </xf>
    <xf borderId="0" fillId="2" fontId="2" numFmtId="0" xfId="0" applyAlignment="1" applyFont="1">
      <alignment readingOrder="0" vertical="center"/>
    </xf>
    <xf borderId="0" fillId="2" fontId="3" numFmtId="0" xfId="0" applyAlignment="1" applyFont="1">
      <alignment readingOrder="0" shrinkToFit="0" vertical="center" wrapText="0"/>
    </xf>
    <xf borderId="0" fillId="2" fontId="4" numFmtId="0" xfId="0" applyAlignment="1" applyFont="1">
      <alignment shrinkToFit="0" wrapText="0"/>
    </xf>
    <xf borderId="0" fillId="2" fontId="4" numFmtId="0" xfId="0" applyFont="1"/>
    <xf borderId="0" fillId="2" fontId="5" numFmtId="0" xfId="0" applyAlignment="1" applyFont="1">
      <alignment readingOrder="0" shrinkToFit="0" vertical="center" wrapText="0"/>
    </xf>
    <xf borderId="0" fillId="2" fontId="2" numFmtId="0" xfId="0" applyAlignment="1" applyFont="1">
      <alignment readingOrder="0" shrinkToFit="0" vertical="top" wrapText="0"/>
    </xf>
    <xf borderId="0" fillId="2" fontId="2" numFmtId="0" xfId="0" applyAlignment="1" applyFont="1">
      <alignment readingOrder="0" vertical="top"/>
    </xf>
    <xf borderId="0" fillId="2" fontId="5" numFmtId="0" xfId="0" applyAlignment="1" applyFont="1">
      <alignment horizontal="left" readingOrder="0" shrinkToFit="0" vertical="top" wrapText="1"/>
    </xf>
    <xf borderId="0" fillId="2" fontId="6" numFmtId="0" xfId="0" applyFont="1"/>
    <xf borderId="0" fillId="2" fontId="7" numFmtId="0" xfId="0" applyAlignment="1" applyFont="1">
      <alignment horizontal="left" readingOrder="0" shrinkToFit="0" wrapText="0"/>
    </xf>
    <xf borderId="0" fillId="2" fontId="7" numFmtId="0" xfId="0" applyAlignment="1" applyFont="1">
      <alignment horizontal="left" readingOrder="0"/>
    </xf>
    <xf borderId="1" fillId="2" fontId="6" numFmtId="0" xfId="0" applyBorder="1" applyFont="1"/>
    <xf borderId="1" fillId="2" fontId="1" numFmtId="0" xfId="0" applyAlignment="1" applyBorder="1" applyFont="1">
      <alignment horizontal="left" shrinkToFit="0" wrapText="0"/>
    </xf>
    <xf borderId="1" fillId="2" fontId="1" numFmtId="0" xfId="0" applyAlignment="1" applyBorder="1" applyFont="1">
      <alignment horizontal="left"/>
    </xf>
    <xf borderId="0" fillId="3" fontId="8" numFmtId="0" xfId="0" applyAlignment="1" applyFill="1" applyFont="1">
      <alignment horizontal="left"/>
    </xf>
    <xf borderId="0" fillId="3" fontId="6" numFmtId="0" xfId="0" applyAlignment="1" applyFont="1">
      <alignment shrinkToFit="0" wrapText="0"/>
    </xf>
    <xf borderId="0" fillId="3" fontId="6" numFmtId="0" xfId="0" applyFont="1"/>
    <xf borderId="0" fillId="3" fontId="9" numFmtId="0" xfId="0" applyAlignment="1" applyFont="1">
      <alignment horizontal="left"/>
    </xf>
    <xf borderId="0" fillId="3" fontId="10" numFmtId="0" xfId="0" applyAlignment="1" applyFont="1">
      <alignment horizontal="left" readingOrder="0" shrinkToFit="0" wrapText="0"/>
    </xf>
    <xf borderId="0" fillId="3" fontId="11" numFmtId="0" xfId="0" applyAlignment="1" applyFont="1">
      <alignment horizontal="left" readingOrder="0" shrinkToFit="0" wrapText="0"/>
    </xf>
    <xf borderId="0" fillId="3" fontId="11" numFmtId="0" xfId="0" applyAlignment="1" applyFont="1">
      <alignment horizontal="left" readingOrder="0"/>
    </xf>
    <xf borderId="0" fillId="3" fontId="12" numFmtId="0" xfId="0" applyAlignment="1" applyFont="1">
      <alignment horizontal="left" readingOrder="0" shrinkToFit="0" wrapText="0"/>
    </xf>
    <xf borderId="0" fillId="3" fontId="12" numFmtId="0" xfId="0" applyAlignment="1" applyFont="1">
      <alignment horizontal="left" readingOrder="0"/>
    </xf>
    <xf borderId="0" fillId="3" fontId="10" numFmtId="0" xfId="0" applyAlignment="1" applyFont="1">
      <alignment horizontal="center" readingOrder="0" shrinkToFit="0" vertical="top" wrapText="1"/>
    </xf>
    <xf borderId="0" fillId="3" fontId="13" numFmtId="0" xfId="0" applyAlignment="1" applyFont="1">
      <alignment horizontal="left" readingOrder="0" shrinkToFit="0" vertical="top" wrapText="1"/>
    </xf>
    <xf borderId="0" fillId="3" fontId="10" numFmtId="0" xfId="0" applyAlignment="1" applyFont="1">
      <alignment horizontal="left" readingOrder="0" shrinkToFit="0" vertical="top" wrapText="1"/>
    </xf>
    <xf borderId="0" fillId="3" fontId="13" numFmtId="0" xfId="0" applyAlignment="1" applyFont="1">
      <alignment readingOrder="0" shrinkToFit="0" vertical="top" wrapText="1"/>
    </xf>
    <xf borderId="0" fillId="3" fontId="14" numFmtId="0" xfId="0" applyAlignment="1" applyFont="1">
      <alignment horizontal="left"/>
    </xf>
    <xf borderId="0" fillId="4" fontId="15" numFmtId="0" xfId="0" applyAlignment="1" applyFill="1" applyFont="1">
      <alignment horizontal="left"/>
    </xf>
    <xf borderId="0" fillId="4" fontId="15" numFmtId="0" xfId="0" applyAlignment="1" applyFont="1">
      <alignment horizontal="left" readingOrder="0" shrinkToFit="0" vertical="bottom" wrapText="0"/>
    </xf>
    <xf borderId="0" fillId="4" fontId="15" numFmtId="0" xfId="0" applyAlignment="1" applyFont="1">
      <alignment horizontal="left" readingOrder="0" vertical="bottom"/>
    </xf>
    <xf borderId="0" fillId="0" fontId="16" numFmtId="0" xfId="0" applyFont="1"/>
    <xf borderId="0" fillId="4" fontId="17" numFmtId="0" xfId="0" applyAlignment="1" applyFont="1">
      <alignment horizontal="left" readingOrder="0" shrinkToFit="0" vertical="bottom" wrapText="0"/>
    </xf>
    <xf borderId="0" fillId="4" fontId="17" numFmtId="0" xfId="0" applyAlignment="1" applyFont="1">
      <alignment horizontal="left" shrinkToFit="0" vertical="bottom" wrapText="0"/>
    </xf>
    <xf borderId="0" fillId="4" fontId="17" numFmtId="0" xfId="0" applyAlignment="1" applyFont="1">
      <alignment horizontal="left" vertical="bottom"/>
    </xf>
    <xf borderId="0" fillId="4" fontId="12" numFmtId="0" xfId="0" applyAlignment="1" applyFont="1">
      <alignment horizontal="left" readingOrder="0" shrinkToFit="0" wrapText="0"/>
    </xf>
    <xf borderId="0" fillId="4" fontId="12" numFmtId="0" xfId="0" applyAlignment="1" applyFont="1">
      <alignment horizontal="left" readingOrder="0"/>
    </xf>
    <xf borderId="0" fillId="4" fontId="13" numFmtId="0" xfId="0" applyAlignment="1" applyFont="1">
      <alignment horizontal="left" readingOrder="0" shrinkToFit="0" vertical="bottom" wrapText="1"/>
    </xf>
    <xf borderId="0" fillId="4" fontId="13" numFmtId="0" xfId="0" applyAlignment="1" applyFont="1">
      <alignment horizontal="left" readingOrder="0" shrinkToFit="0" vertical="top" wrapText="1"/>
    </xf>
    <xf borderId="0" fillId="0" fontId="18" numFmtId="0" xfId="0" applyAlignment="1" applyFont="1">
      <alignment shrinkToFit="0" wrapText="0"/>
    </xf>
    <xf borderId="0" fillId="0" fontId="18" numFmtId="0" xfId="0" applyFont="1"/>
    <xf borderId="0" fillId="4" fontId="17" numFmtId="0" xfId="0" applyAlignment="1" applyFont="1">
      <alignment horizontal="left" readingOrder="0" vertical="bottom"/>
    </xf>
    <xf borderId="0" fillId="2" fontId="4" numFmtId="0" xfId="0" applyAlignment="1" applyFont="1">
      <alignment shrinkToFit="0" vertical="center" wrapText="0"/>
    </xf>
    <xf borderId="0" fillId="2" fontId="19" numFmtId="0" xfId="0" applyAlignment="1" applyFont="1">
      <alignment readingOrder="0" shrinkToFit="0" vertical="center" wrapText="0"/>
    </xf>
    <xf borderId="0" fillId="2" fontId="20" numFmtId="0" xfId="0" applyAlignment="1" applyFont="1">
      <alignment readingOrder="0" shrinkToFit="0" vertical="center" wrapText="0"/>
    </xf>
    <xf borderId="0" fillId="2" fontId="21" numFmtId="0" xfId="0" applyAlignment="1" applyFont="1">
      <alignment readingOrder="0" shrinkToFit="0" vertical="center" wrapText="0"/>
    </xf>
    <xf borderId="0" fillId="4" fontId="4" numFmtId="0" xfId="0" applyAlignment="1" applyFont="1">
      <alignment shrinkToFit="0" vertical="center" wrapText="0"/>
    </xf>
    <xf borderId="0" fillId="4" fontId="22" numFmtId="0" xfId="0" applyAlignment="1" applyFont="1">
      <alignment horizontal="left" readingOrder="0" shrinkToFit="0" vertical="center" wrapText="0"/>
    </xf>
    <xf borderId="0" fillId="4" fontId="23" numFmtId="0" xfId="0" applyAlignment="1" applyFont="1">
      <alignment shrinkToFit="0" vertical="center" wrapText="0"/>
    </xf>
    <xf borderId="0" fillId="4" fontId="24" numFmtId="0" xfId="0" applyAlignment="1" applyFont="1">
      <alignment shrinkToFit="0" vertical="center" wrapText="0"/>
    </xf>
    <xf borderId="0" fillId="4" fontId="4" numFmtId="0" xfId="0" applyAlignment="1" applyFont="1">
      <alignment horizontal="left" shrinkToFit="0" vertical="center" wrapText="0"/>
    </xf>
    <xf borderId="0" fillId="4" fontId="25" numFmtId="0" xfId="0" applyAlignment="1" applyFont="1">
      <alignment horizontal="left" shrinkToFit="0" vertical="center" wrapText="0"/>
    </xf>
    <xf borderId="0" fillId="0" fontId="4" numFmtId="0" xfId="0" applyAlignment="1" applyFont="1">
      <alignment shrinkToFit="0" vertical="center" wrapText="0"/>
    </xf>
    <xf borderId="0" fillId="0" fontId="25" numFmtId="0" xfId="0" applyAlignment="1" applyFont="1">
      <alignment shrinkToFit="0" vertical="center" wrapText="0"/>
    </xf>
    <xf borderId="0" fillId="0" fontId="26" numFmtId="0" xfId="0" applyAlignment="1" applyFont="1">
      <alignment shrinkToFit="0" vertical="center" wrapText="0"/>
    </xf>
    <xf borderId="0" fillId="4" fontId="27" numFmtId="0" xfId="0" applyAlignment="1" applyFont="1">
      <alignment horizontal="left" readingOrder="0" shrinkToFit="0" vertical="center" wrapText="0"/>
    </xf>
    <xf borderId="0" fillId="4" fontId="28" numFmtId="0" xfId="0" applyAlignment="1" applyFont="1">
      <alignment shrinkToFit="0" vertical="center" wrapText="0"/>
    </xf>
    <xf borderId="0" fillId="4" fontId="29" numFmtId="0" xfId="0" applyAlignment="1" applyFont="1">
      <alignment shrinkToFit="0" vertical="center" wrapText="0"/>
    </xf>
    <xf borderId="0" fillId="4" fontId="26" numFmtId="0" xfId="0" applyAlignment="1" applyFont="1">
      <alignment shrinkToFit="0" vertical="center" wrapText="0"/>
    </xf>
    <xf borderId="2" fillId="4" fontId="30" numFmtId="164" xfId="0" applyAlignment="1" applyBorder="1" applyFont="1" applyNumberFormat="1">
      <alignment horizontal="left" readingOrder="0" shrinkToFit="0" vertical="center" wrapText="0"/>
    </xf>
    <xf borderId="2" fillId="0" fontId="6" numFmtId="0" xfId="0" applyBorder="1" applyFont="1"/>
    <xf borderId="3" fillId="0" fontId="6" numFmtId="0" xfId="0" applyBorder="1" applyFont="1"/>
    <xf borderId="4" fillId="4" fontId="31" numFmtId="0" xfId="0" applyAlignment="1" applyBorder="1" applyFont="1">
      <alignment horizontal="right" readingOrder="0" shrinkToFit="0" vertical="center" wrapText="0"/>
    </xf>
    <xf borderId="2" fillId="4" fontId="32" numFmtId="0" xfId="0" applyAlignment="1" applyBorder="1" applyFont="1">
      <alignment horizontal="center" readingOrder="0" shrinkToFit="0" vertical="center" wrapText="0"/>
    </xf>
    <xf borderId="2" fillId="4" fontId="27" numFmtId="0" xfId="0" applyAlignment="1" applyBorder="1" applyFont="1">
      <alignment horizontal="left" readingOrder="0" shrinkToFit="0" vertical="center" wrapText="0"/>
    </xf>
    <xf borderId="0" fillId="4" fontId="33" numFmtId="0" xfId="0" applyAlignment="1" applyFont="1">
      <alignment horizontal="left" readingOrder="0" shrinkToFit="0" vertical="center" wrapText="0"/>
    </xf>
    <xf borderId="0" fillId="4" fontId="34" numFmtId="164" xfId="0" applyAlignment="1" applyFont="1" applyNumberFormat="1">
      <alignment horizontal="center" readingOrder="0" shrinkToFit="0" vertical="center" wrapText="0"/>
    </xf>
    <xf borderId="5" fillId="0" fontId="6" numFmtId="0" xfId="0" applyBorder="1" applyFont="1"/>
    <xf borderId="6" fillId="0" fontId="6" numFmtId="0" xfId="0" applyBorder="1" applyFont="1"/>
    <xf borderId="7" fillId="0" fontId="6" numFmtId="0" xfId="0" applyBorder="1" applyFont="1"/>
    <xf borderId="8" fillId="0" fontId="6" numFmtId="0" xfId="0" applyBorder="1" applyFont="1"/>
    <xf borderId="9" fillId="0" fontId="6" numFmtId="0" xfId="0" applyBorder="1" applyFont="1"/>
    <xf borderId="0" fillId="4" fontId="35" numFmtId="0" xfId="0" applyAlignment="1" applyFont="1">
      <alignment horizontal="center" readingOrder="0" shrinkToFit="0" vertical="center" wrapText="0"/>
    </xf>
    <xf borderId="0" fillId="0" fontId="4" numFmtId="0" xfId="0" applyAlignment="1" applyFont="1">
      <alignment shrinkToFit="0" wrapText="0"/>
    </xf>
    <xf borderId="0" fillId="0" fontId="25" numFmtId="0" xfId="0" applyAlignment="1" applyFont="1">
      <alignment shrinkToFit="0" wrapText="0"/>
    </xf>
    <xf borderId="0" fillId="3" fontId="4" numFmtId="0" xfId="0" applyAlignment="1" applyFont="1">
      <alignment shrinkToFit="0" wrapText="0"/>
    </xf>
    <xf borderId="0" fillId="3" fontId="4" numFmtId="0" xfId="0" applyAlignment="1" applyFont="1">
      <alignment shrinkToFit="0" vertical="center" wrapText="0"/>
    </xf>
    <xf borderId="0" fillId="3" fontId="25" numFmtId="0" xfId="0" applyAlignment="1" applyFont="1">
      <alignment shrinkToFit="0" wrapText="0"/>
    </xf>
    <xf borderId="0" fillId="3" fontId="25" numFmtId="0" xfId="0" applyAlignment="1" applyFont="1">
      <alignment shrinkToFit="0" vertical="center" wrapText="0"/>
    </xf>
    <xf borderId="0" fillId="3" fontId="36" numFmtId="0" xfId="0" applyAlignment="1" applyFont="1">
      <alignment horizontal="left" shrinkToFit="0" vertical="center" wrapText="0"/>
    </xf>
    <xf borderId="0" fillId="3" fontId="37" numFmtId="0" xfId="0" applyAlignment="1" applyFont="1">
      <alignment horizontal="left" shrinkToFit="0" vertical="center" wrapText="0"/>
    </xf>
    <xf borderId="0" fillId="3" fontId="37" numFmtId="0" xfId="0" applyAlignment="1" applyFont="1">
      <alignment horizontal="right" shrinkToFit="0" vertical="center" wrapText="0"/>
    </xf>
    <xf borderId="0" fillId="3" fontId="38" numFmtId="0" xfId="0" applyAlignment="1" applyFont="1">
      <alignment horizontal="left" readingOrder="0" shrinkToFit="0" vertical="center" wrapText="0"/>
    </xf>
    <xf borderId="0" fillId="3" fontId="39" numFmtId="0" xfId="0" applyAlignment="1" applyFont="1">
      <alignment horizontal="left" shrinkToFit="0" vertical="center" wrapText="0"/>
    </xf>
    <xf borderId="0" fillId="3" fontId="4" numFmtId="0" xfId="0" applyAlignment="1" applyFont="1">
      <alignment vertical="center"/>
    </xf>
    <xf borderId="10" fillId="3" fontId="40" numFmtId="0" xfId="0" applyAlignment="1" applyBorder="1" applyFont="1">
      <alignment shrinkToFit="0" vertical="center" wrapText="0"/>
    </xf>
    <xf borderId="0" fillId="3" fontId="31" numFmtId="0" xfId="0" applyAlignment="1" applyFont="1">
      <alignment horizontal="right" readingOrder="0" shrinkToFit="0" vertical="center" wrapText="0"/>
    </xf>
    <xf borderId="0" fillId="3" fontId="41" numFmtId="0" xfId="0" applyAlignment="1" applyFont="1">
      <alignment horizontal="left" readingOrder="0" shrinkToFit="0" vertical="center" wrapText="0"/>
    </xf>
    <xf borderId="0" fillId="4" fontId="34" numFmtId="0" xfId="0" applyAlignment="1" applyFont="1">
      <alignment horizontal="center" readingOrder="0" shrinkToFit="0" vertical="center" wrapText="0"/>
    </xf>
    <xf borderId="0" fillId="3" fontId="23" numFmtId="0" xfId="0" applyAlignment="1" applyFont="1">
      <alignment shrinkToFit="0" vertical="center" wrapText="0"/>
    </xf>
    <xf borderId="0" fillId="3" fontId="4" numFmtId="0" xfId="0" applyAlignment="1" applyFont="1">
      <alignment horizontal="left" shrinkToFit="0" vertical="center" wrapText="0"/>
    </xf>
    <xf borderId="0" fillId="4" fontId="26" numFmtId="0" xfId="0" applyAlignment="1" applyFont="1">
      <alignment horizontal="left" shrinkToFit="0" vertical="center" wrapText="0"/>
    </xf>
    <xf borderId="0" fillId="4" fontId="34" numFmtId="0" xfId="0" applyAlignment="1" applyFont="1">
      <alignment horizontal="center" readingOrder="0" shrinkToFit="0" textRotation="90" vertical="center" wrapText="0"/>
    </xf>
    <xf borderId="0" fillId="3" fontId="42" numFmtId="0" xfId="0" applyAlignment="1" applyFont="1">
      <alignment horizontal="right" readingOrder="0" shrinkToFit="0" vertical="center" wrapText="0"/>
    </xf>
    <xf borderId="0" fillId="4" fontId="4" numFmtId="0" xfId="0" applyAlignment="1" applyFont="1">
      <alignment horizontal="center" shrinkToFit="0" vertical="center" wrapText="0"/>
    </xf>
    <xf borderId="10" fillId="3" fontId="40" numFmtId="0" xfId="0" applyAlignment="1" applyBorder="1" applyFont="1">
      <alignment horizontal="left" readingOrder="0" shrinkToFit="0" vertical="center" wrapText="0"/>
    </xf>
    <xf borderId="10" fillId="3" fontId="40" numFmtId="164" xfId="0" applyAlignment="1" applyBorder="1" applyFont="1" applyNumberFormat="1">
      <alignment shrinkToFit="0" vertical="center" wrapText="0"/>
    </xf>
    <xf borderId="0" fillId="0" fontId="4" numFmtId="0" xfId="0" applyAlignment="1" applyFont="1">
      <alignment horizontal="left" shrinkToFit="0" vertical="center" wrapText="0"/>
    </xf>
    <xf borderId="0" fillId="4" fontId="43" numFmtId="0" xfId="0" applyAlignment="1" applyFont="1">
      <alignment horizontal="center" readingOrder="0" shrinkToFit="0" vertical="center" wrapText="0"/>
    </xf>
    <xf borderId="0" fillId="3" fontId="44" numFmtId="0" xfId="0" applyAlignment="1" applyFont="1">
      <alignment horizontal="left" readingOrder="0" shrinkToFit="0" vertical="center" wrapText="0"/>
    </xf>
    <xf borderId="0" fillId="3" fontId="42" numFmtId="0" xfId="0" applyAlignment="1" applyFont="1">
      <alignment horizontal="left" readingOrder="0" shrinkToFit="0" vertical="center" wrapText="0"/>
    </xf>
    <xf borderId="0" fillId="3" fontId="42" numFmtId="164" xfId="0" applyAlignment="1" applyFont="1" applyNumberFormat="1">
      <alignment horizontal="left" readingOrder="0" shrinkToFit="0" vertical="center" wrapText="0"/>
    </xf>
    <xf borderId="0" fillId="0" fontId="42" numFmtId="164" xfId="0" applyAlignment="1" applyFont="1" applyNumberFormat="1">
      <alignment horizontal="left" readingOrder="0" shrinkToFit="0" vertical="center" wrapText="0"/>
    </xf>
    <xf borderId="0" fillId="0" fontId="34" numFmtId="0" xfId="0" applyAlignment="1" applyFont="1">
      <alignment horizontal="center" readingOrder="0" shrinkToFit="0" vertical="center" wrapText="0"/>
    </xf>
    <xf borderId="0" fillId="3" fontId="1" numFmtId="0" xfId="0" applyAlignment="1" applyFont="1">
      <alignment readingOrder="0" shrinkToFit="0" vertical="center" wrapText="0"/>
    </xf>
    <xf borderId="0" fillId="0" fontId="35" numFmtId="0" xfId="0" applyAlignment="1" applyFont="1">
      <alignment horizontal="center" readingOrder="0" shrinkToFit="0" vertical="center" wrapText="0"/>
    </xf>
    <xf borderId="0" fillId="0" fontId="35" numFmtId="0" xfId="0" applyAlignment="1" applyFont="1">
      <alignment horizontal="left" readingOrder="0" shrinkToFit="0" vertical="center" wrapText="0"/>
    </xf>
    <xf borderId="0" fillId="0" fontId="42" numFmtId="0" xfId="0" applyAlignment="1" applyFont="1">
      <alignment horizontal="left" readingOrder="0" shrinkToFit="0" vertical="center" wrapText="0"/>
    </xf>
    <xf borderId="0" fillId="0" fontId="45" numFmtId="0" xfId="0" applyAlignment="1" applyFont="1">
      <alignment horizontal="left" readingOrder="0" shrinkToFit="0" vertical="center" wrapText="0"/>
    </xf>
    <xf borderId="0" fillId="2" fontId="46" numFmtId="0" xfId="0" applyAlignment="1" applyFont="1">
      <alignment readingOrder="0" vertical="center"/>
    </xf>
    <xf borderId="0" fillId="2" fontId="19" numFmtId="0" xfId="0" applyAlignment="1" applyFont="1">
      <alignment readingOrder="0" vertical="center"/>
    </xf>
    <xf borderId="11" fillId="2" fontId="47" numFmtId="0" xfId="0" applyAlignment="1" applyBorder="1" applyFont="1">
      <alignment horizontal="center" readingOrder="0" vertical="center"/>
    </xf>
    <xf borderId="11" fillId="2" fontId="47" numFmtId="0" xfId="0" applyAlignment="1" applyBorder="1" applyFont="1">
      <alignment horizontal="left" readingOrder="0" vertical="center"/>
    </xf>
    <xf borderId="11" fillId="2" fontId="20" numFmtId="0" xfId="0" applyAlignment="1" applyBorder="1" applyFont="1">
      <alignment readingOrder="0" vertical="center"/>
    </xf>
    <xf borderId="0" fillId="2" fontId="20" numFmtId="0" xfId="0" applyAlignment="1" applyFont="1">
      <alignment readingOrder="0" vertical="center"/>
    </xf>
    <xf borderId="0" fillId="0" fontId="4" numFmtId="0" xfId="0" applyAlignment="1" applyFont="1">
      <alignment readingOrder="0" vertical="center"/>
    </xf>
    <xf borderId="0" fillId="0" fontId="4" numFmtId="0" xfId="0" applyAlignment="1" applyFont="1">
      <alignment horizontal="left" readingOrder="0" vertical="center"/>
    </xf>
    <xf borderId="0" fillId="5" fontId="48" numFmtId="0" xfId="0" applyAlignment="1" applyFill="1" applyFont="1">
      <alignment readingOrder="0" vertical="center"/>
    </xf>
    <xf borderId="12" fillId="6" fontId="49" numFmtId="0" xfId="0" applyAlignment="1" applyBorder="1" applyFill="1" applyFont="1">
      <alignment readingOrder="0" vertical="center"/>
    </xf>
    <xf borderId="12" fillId="6" fontId="49" numFmtId="0" xfId="0" applyAlignment="1" applyBorder="1" applyFont="1">
      <alignment horizontal="left" readingOrder="0" vertical="center"/>
    </xf>
    <xf borderId="0" fillId="0" fontId="50" numFmtId="0" xfId="0" applyAlignment="1" applyFont="1">
      <alignment horizontal="left" readingOrder="0" vertical="center"/>
    </xf>
    <xf borderId="13" fillId="7" fontId="50" numFmtId="0" xfId="0" applyAlignment="1" applyBorder="1" applyFill="1" applyFont="1">
      <alignment horizontal="left" readingOrder="0" vertical="center"/>
    </xf>
    <xf borderId="14" fillId="0" fontId="4" numFmtId="0" xfId="0" applyAlignment="1" applyBorder="1" applyFont="1">
      <alignment horizontal="left" readingOrder="0" vertical="center"/>
    </xf>
    <xf borderId="14" fillId="0" fontId="51" numFmtId="0" xfId="0" applyAlignment="1" applyBorder="1" applyFont="1">
      <alignment horizontal="left" vertical="center"/>
    </xf>
    <xf borderId="14" fillId="0" fontId="52" numFmtId="0" xfId="0" applyAlignment="1" applyBorder="1" applyFont="1">
      <alignment horizontal="left" readingOrder="0" vertical="center"/>
    </xf>
    <xf borderId="14" fillId="0" fontId="4" numFmtId="0" xfId="0" applyAlignment="1" applyBorder="1" applyFont="1">
      <alignment horizontal="left" readingOrder="0" shrinkToFit="0" vertical="center" wrapText="0"/>
    </xf>
    <xf borderId="14" fillId="0" fontId="53" numFmtId="0" xfId="0" applyAlignment="1" applyBorder="1" applyFont="1">
      <alignment horizontal="left" shrinkToFit="0" vertical="center" wrapText="0"/>
    </xf>
    <xf borderId="15" fillId="7" fontId="50" numFmtId="0" xfId="0" applyAlignment="1" applyBorder="1" applyFont="1">
      <alignment horizontal="left" readingOrder="0" vertical="center"/>
    </xf>
    <xf borderId="14" fillId="4" fontId="54" numFmtId="0" xfId="0" applyAlignment="1" applyBorder="1" applyFont="1">
      <alignment horizontal="left" readingOrder="0" vertical="center"/>
    </xf>
    <xf borderId="14" fillId="0" fontId="55" numFmtId="0" xfId="0" applyAlignment="1" applyBorder="1" applyFont="1">
      <alignment horizontal="left" readingOrder="0" vertical="center"/>
    </xf>
    <xf borderId="14" fillId="0" fontId="54" numFmtId="0" xfId="0" applyAlignment="1" applyBorder="1" applyFont="1">
      <alignment vertical="center"/>
    </xf>
    <xf borderId="14" fillId="0" fontId="56" numFmtId="0" xfId="0" applyAlignment="1" applyBorder="1" applyFont="1">
      <alignment vertical="center"/>
    </xf>
    <xf borderId="14" fillId="0" fontId="57" numFmtId="0" xfId="0" applyAlignment="1" applyBorder="1" applyFont="1">
      <alignment readingOrder="0" vertical="center"/>
    </xf>
    <xf borderId="16" fillId="7" fontId="50" numFmtId="0" xfId="0" applyAlignment="1" applyBorder="1" applyFont="1">
      <alignment horizontal="left" readingOrder="0" vertical="center"/>
    </xf>
    <xf borderId="17" fillId="0" fontId="54" numFmtId="0" xfId="0" applyAlignment="1" applyBorder="1" applyFont="1">
      <alignment vertical="center"/>
    </xf>
    <xf borderId="17" fillId="0" fontId="58" numFmtId="0" xfId="0" applyAlignment="1" applyBorder="1" applyFont="1">
      <alignment vertical="center"/>
    </xf>
    <xf borderId="17" fillId="0" fontId="4" numFmtId="0" xfId="0" applyAlignment="1" applyBorder="1" applyFont="1">
      <alignment horizontal="left" readingOrder="0" vertical="center"/>
    </xf>
    <xf borderId="17" fillId="0" fontId="59" numFmtId="0" xfId="0" applyAlignment="1" applyBorder="1" applyFont="1">
      <alignment readingOrder="0" vertical="center"/>
    </xf>
    <xf borderId="17" fillId="0" fontId="4" numFmtId="0" xfId="0" applyAlignment="1" applyBorder="1" applyFont="1">
      <alignment horizontal="left" readingOrder="0" shrinkToFit="0" vertical="center" wrapText="0"/>
    </xf>
    <xf borderId="17" fillId="0" fontId="60" numFmtId="0" xfId="0" applyAlignment="1" applyBorder="1" applyFont="1">
      <alignment horizontal="left" shrinkToFit="0" vertical="center" wrapText="0"/>
    </xf>
    <xf borderId="17" fillId="0" fontId="4" numFmtId="0" xfId="0" applyAlignment="1" applyBorder="1" applyFont="1">
      <alignment vertical="center"/>
    </xf>
    <xf borderId="0" fillId="0" fontId="4" numFmtId="0" xfId="0" applyAlignment="1" applyFont="1">
      <alignment vertical="center"/>
    </xf>
    <xf borderId="0" fillId="0" fontId="54" numFmtId="0" xfId="0" applyAlignment="1" applyFont="1">
      <alignment vertical="center"/>
    </xf>
    <xf borderId="0" fillId="0" fontId="54" numFmtId="0" xfId="0" applyAlignment="1" applyFont="1">
      <alignment readingOrder="0" vertical="center"/>
    </xf>
    <xf borderId="0" fillId="0" fontId="4" numFmtId="0" xfId="0" applyAlignment="1" applyFont="1">
      <alignment horizontal="left" readingOrder="0" shrinkToFit="0" vertical="center" wrapText="0"/>
    </xf>
    <xf borderId="0" fillId="0" fontId="4" numFmtId="0" xfId="0" applyAlignment="1" applyFont="1">
      <alignment horizontal="left" shrinkToFit="0" vertical="center" wrapText="0"/>
    </xf>
    <xf borderId="11" fillId="2" fontId="47" numFmtId="0" xfId="0" applyAlignment="1" applyBorder="1" applyFont="1">
      <alignment readingOrder="0" vertical="center"/>
    </xf>
    <xf borderId="0" fillId="0" fontId="4" numFmtId="0" xfId="0" applyAlignment="1" applyFont="1">
      <alignment vertical="center"/>
    </xf>
    <xf borderId="0" fillId="5" fontId="1" numFmtId="0" xfId="0" applyAlignment="1" applyFont="1">
      <alignment vertical="center"/>
    </xf>
    <xf borderId="0" fillId="0" fontId="61" numFmtId="0" xfId="0" applyAlignment="1" applyFont="1">
      <alignment horizontal="center" readingOrder="0" vertical="center"/>
    </xf>
    <xf borderId="13" fillId="7" fontId="8" numFmtId="0" xfId="0" applyAlignment="1" applyBorder="1" applyFont="1">
      <alignment horizontal="left" readingOrder="0" vertical="center"/>
    </xf>
    <xf borderId="14" fillId="0" fontId="4" numFmtId="0" xfId="0" applyAlignment="1" applyBorder="1" applyFont="1">
      <alignment readingOrder="0" shrinkToFit="0" vertical="center" wrapText="0"/>
    </xf>
    <xf borderId="14" fillId="0" fontId="62" numFmtId="0" xfId="0" applyAlignment="1" applyBorder="1" applyFont="1">
      <alignment horizontal="left" readingOrder="0" shrinkToFit="0" vertical="center" wrapText="0"/>
    </xf>
    <xf borderId="14" fillId="0" fontId="4" numFmtId="0" xfId="0" applyAlignment="1" applyBorder="1" applyFont="1">
      <alignment readingOrder="0" vertical="center"/>
    </xf>
    <xf borderId="13" fillId="7" fontId="8" numFmtId="0" xfId="0" applyAlignment="1" applyBorder="1" applyFont="1">
      <alignment horizontal="left" vertical="center"/>
    </xf>
    <xf borderId="14" fillId="0" fontId="63" numFmtId="0" xfId="0" applyAlignment="1" applyBorder="1" applyFont="1">
      <alignment horizontal="left" readingOrder="0" shrinkToFit="0" vertical="center" wrapText="0"/>
    </xf>
    <xf borderId="14" fillId="0" fontId="64" numFmtId="0" xfId="0" applyAlignment="1" applyBorder="1" applyFont="1">
      <alignment readingOrder="0" shrinkToFit="0" vertical="center" wrapText="0"/>
    </xf>
    <xf borderId="18" fillId="7" fontId="8" numFmtId="0" xfId="0" applyAlignment="1" applyBorder="1" applyFont="1">
      <alignment horizontal="left" vertical="center"/>
    </xf>
    <xf borderId="17" fillId="0" fontId="4" numFmtId="0" xfId="0" applyAlignment="1" applyBorder="1" applyFont="1">
      <alignment readingOrder="0" shrinkToFit="0" vertical="center" wrapText="0"/>
    </xf>
    <xf borderId="17" fillId="0" fontId="65" numFmtId="0" xfId="0" applyAlignment="1" applyBorder="1" applyFont="1">
      <alignment readingOrder="0" shrinkToFit="0" vertical="center" wrapText="0"/>
    </xf>
    <xf borderId="17" fillId="0" fontId="4" numFmtId="0" xfId="0" applyAlignment="1" applyBorder="1" applyFont="1">
      <alignment readingOrder="0" vertical="center"/>
    </xf>
    <xf borderId="0" fillId="4" fontId="4" numFmtId="0" xfId="0" applyAlignment="1" applyFont="1">
      <alignment vertical="center"/>
    </xf>
    <xf borderId="0" fillId="4" fontId="4" numFmtId="0" xfId="0" applyAlignment="1" applyFont="1">
      <alignment horizontal="left" readingOrder="0" vertical="center"/>
    </xf>
    <xf borderId="0" fillId="4" fontId="4" numFmtId="0" xfId="0" applyAlignment="1" applyFont="1">
      <alignment horizontal="left" shrinkToFit="0" vertical="center" wrapText="0"/>
    </xf>
    <xf borderId="0" fillId="0" fontId="4" numFmtId="0" xfId="0" applyAlignment="1" applyFont="1">
      <alignment readingOrder="0"/>
    </xf>
    <xf borderId="0" fillId="0" fontId="4" numFmtId="0" xfId="0" applyAlignment="1" applyFont="1">
      <alignment vertical="bottom"/>
    </xf>
    <xf borderId="0" fillId="6" fontId="4" numFmtId="0" xfId="0" applyAlignment="1" applyFont="1">
      <alignment readingOrder="0" vertical="center"/>
    </xf>
    <xf borderId="0" fillId="6" fontId="4" numFmtId="0" xfId="0" applyAlignment="1" applyFont="1">
      <alignment horizontal="right" readingOrder="0" vertical="center"/>
    </xf>
    <xf borderId="0" fillId="6" fontId="49" numFmtId="0" xfId="0" applyAlignment="1" applyFont="1">
      <alignment readingOrder="0" vertical="center"/>
    </xf>
    <xf borderId="12" fillId="0" fontId="4" numFmtId="0" xfId="0" applyAlignment="1" applyBorder="1" applyFont="1">
      <alignment readingOrder="0" vertical="center"/>
    </xf>
    <xf borderId="12" fillId="0" fontId="4" numFmtId="0" xfId="0" applyAlignment="1" applyBorder="1" applyFont="1">
      <alignment horizontal="left" readingOrder="0" shrinkToFit="0" vertical="center" wrapText="0"/>
    </xf>
    <xf borderId="12" fillId="0" fontId="4" numFmtId="165" xfId="0" applyAlignment="1" applyBorder="1" applyFont="1" applyNumberFormat="1">
      <alignment readingOrder="0" vertical="center"/>
    </xf>
    <xf borderId="12" fillId="0" fontId="4" numFmtId="14" xfId="0" applyAlignment="1" applyBorder="1" applyFont="1" applyNumberFormat="1">
      <alignment readingOrder="0" vertical="center"/>
    </xf>
    <xf borderId="12" fillId="0" fontId="4" numFmtId="9" xfId="0" applyAlignment="1" applyBorder="1" applyFont="1" applyNumberFormat="1">
      <alignment readingOrder="0" vertical="center"/>
    </xf>
    <xf borderId="14" fillId="0" fontId="4" numFmtId="165" xfId="0" applyAlignment="1" applyBorder="1" applyFont="1" applyNumberFormat="1">
      <alignment readingOrder="0" vertical="center"/>
    </xf>
    <xf borderId="14" fillId="0" fontId="4" numFmtId="14" xfId="0" applyAlignment="1" applyBorder="1" applyFont="1" applyNumberFormat="1">
      <alignment readingOrder="0" vertical="center"/>
    </xf>
    <xf borderId="14" fillId="0" fontId="4" numFmtId="9" xfId="0" applyAlignment="1" applyBorder="1" applyFont="1" applyNumberFormat="1">
      <alignment readingOrder="0" vertical="center"/>
    </xf>
    <xf borderId="18" fillId="7" fontId="4" numFmtId="0" xfId="0" applyAlignment="1" applyBorder="1" applyFont="1">
      <alignment readingOrder="0" vertical="center"/>
    </xf>
    <xf borderId="17" fillId="0" fontId="4" numFmtId="165" xfId="0" applyAlignment="1" applyBorder="1" applyFont="1" applyNumberFormat="1">
      <alignment readingOrder="0" vertical="center"/>
    </xf>
    <xf borderId="17" fillId="0" fontId="4" numFmtId="14" xfId="0" applyAlignment="1" applyBorder="1" applyFont="1" applyNumberFormat="1">
      <alignment readingOrder="0" vertical="center"/>
    </xf>
    <xf borderId="17" fillId="0" fontId="4" numFmtId="9" xfId="0" applyAlignment="1" applyBorder="1" applyFont="1" applyNumberFormat="1">
      <alignment readingOrder="0" vertical="center"/>
    </xf>
    <xf borderId="19" fillId="4" fontId="4" numFmtId="0" xfId="0" applyAlignment="1" applyBorder="1" applyFont="1">
      <alignment vertical="center"/>
    </xf>
    <xf borderId="0" fillId="0" fontId="4" numFmtId="165" xfId="0" applyAlignment="1" applyFont="1" applyNumberFormat="1">
      <alignment readingOrder="0" vertical="center"/>
    </xf>
    <xf borderId="0" fillId="0" fontId="4" numFmtId="14" xfId="0" applyAlignment="1" applyFont="1" applyNumberFormat="1">
      <alignment readingOrder="0" vertical="center"/>
    </xf>
    <xf borderId="0" fillId="0" fontId="4" numFmtId="9" xfId="0" applyAlignment="1" applyFont="1" applyNumberFormat="1">
      <alignment readingOrder="0" vertical="center"/>
    </xf>
    <xf borderId="0" fillId="2" fontId="19" numFmtId="0" xfId="0" applyAlignment="1" applyFont="1">
      <alignment horizontal="right" readingOrder="0" vertical="center"/>
    </xf>
    <xf borderId="0" fillId="2" fontId="66" numFmtId="0" xfId="0" applyAlignment="1" applyFont="1">
      <alignment horizontal="left" readingOrder="0" vertical="center"/>
    </xf>
    <xf borderId="0" fillId="0" fontId="4" numFmtId="0" xfId="0" applyFont="1"/>
    <xf borderId="20" fillId="8" fontId="1" numFmtId="0" xfId="0" applyAlignment="1" applyBorder="1" applyFill="1" applyFont="1">
      <alignment horizontal="left" readingOrder="0" vertical="center"/>
    </xf>
    <xf borderId="21" fillId="8" fontId="1" numFmtId="0" xfId="0" applyAlignment="1" applyBorder="1" applyFont="1">
      <alignment horizontal="left" readingOrder="0" vertical="center"/>
    </xf>
    <xf borderId="21" fillId="8" fontId="1" numFmtId="0" xfId="0" applyAlignment="1" applyBorder="1" applyFont="1">
      <alignment horizontal="left" vertical="center"/>
    </xf>
    <xf borderId="22" fillId="8" fontId="1" numFmtId="0" xfId="0" applyAlignment="1" applyBorder="1" applyFont="1">
      <alignment horizontal="left" vertical="center"/>
    </xf>
    <xf borderId="23" fillId="3" fontId="67" numFmtId="0" xfId="0" applyAlignment="1" applyBorder="1" applyFont="1">
      <alignment horizontal="left" readingOrder="0" vertical="center"/>
    </xf>
    <xf borderId="23" fillId="4" fontId="8" numFmtId="0" xfId="0" applyAlignment="1" applyBorder="1" applyFont="1">
      <alignment horizontal="left" readingOrder="0" vertical="center"/>
    </xf>
    <xf borderId="23" fillId="4" fontId="8" numFmtId="0" xfId="0" applyAlignment="1" applyBorder="1" applyFont="1">
      <alignment horizontal="left"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sz="1600">
                <a:solidFill>
                  <a:srgbClr val="3C78D8"/>
                </a:solidFill>
                <a:latin typeface="Roboto"/>
              </a:defRPr>
            </a:pPr>
            <a:r>
              <a:rPr b="1" sz="1600">
                <a:solidFill>
                  <a:srgbClr val="3C78D8"/>
                </a:solidFill>
                <a:latin typeface="Roboto"/>
              </a:rPr>
              <a:t>NUMBER OF OPPORTUNITIES BY STAGE</a:t>
            </a:r>
          </a:p>
        </c:rich>
      </c:tx>
      <c:overlay val="0"/>
    </c:title>
    <c:plotArea>
      <c:layout>
        <c:manualLayout>
          <c:xMode val="edge"/>
          <c:yMode val="edge"/>
          <c:x val="0.07330246913580248"/>
          <c:y val="0.21782178217821785"/>
          <c:w val="0.7359275308641978"/>
          <c:h val="0.6567656765676568"/>
        </c:manualLayout>
      </c:layout>
      <c:barChart>
        <c:barDir val="bar"/>
        <c:ser>
          <c:idx val="0"/>
          <c:order val="0"/>
          <c:tx>
            <c:strRef>
              <c:f>Dashboard!$L$12</c:f>
            </c:strRef>
          </c:tx>
          <c:spPr>
            <a:solidFill>
              <a:srgbClr val="073763"/>
            </a:solidFill>
            <a:ln cmpd="sng">
              <a:solidFill>
                <a:srgbClr val="000000"/>
              </a:solidFill>
            </a:ln>
          </c:spPr>
          <c:cat>
            <c:strRef>
              <c:f>Dashboard!$M$11</c:f>
            </c:strRef>
          </c:cat>
          <c:val>
            <c:numRef>
              <c:f>Dashboard!$M$12</c:f>
              <c:numCache/>
            </c:numRef>
          </c:val>
        </c:ser>
        <c:ser>
          <c:idx val="1"/>
          <c:order val="1"/>
          <c:tx>
            <c:strRef>
              <c:f>Dashboard!$L$13</c:f>
            </c:strRef>
          </c:tx>
          <c:spPr>
            <a:solidFill>
              <a:srgbClr val="0B5394"/>
            </a:solidFill>
            <a:ln cmpd="sng">
              <a:solidFill>
                <a:srgbClr val="000000"/>
              </a:solidFill>
            </a:ln>
          </c:spPr>
          <c:cat>
            <c:strRef>
              <c:f>Dashboard!$M$11</c:f>
            </c:strRef>
          </c:cat>
          <c:val>
            <c:numRef>
              <c:f>Dashboard!$M$13</c:f>
              <c:numCache/>
            </c:numRef>
          </c:val>
        </c:ser>
        <c:ser>
          <c:idx val="2"/>
          <c:order val="2"/>
          <c:tx>
            <c:strRef>
              <c:f>Dashboard!$L$14</c:f>
            </c:strRef>
          </c:tx>
          <c:spPr>
            <a:solidFill>
              <a:srgbClr val="1155CC"/>
            </a:solidFill>
            <a:ln cmpd="sng">
              <a:solidFill>
                <a:srgbClr val="000000"/>
              </a:solidFill>
            </a:ln>
          </c:spPr>
          <c:cat>
            <c:strRef>
              <c:f>Dashboard!$M$11</c:f>
            </c:strRef>
          </c:cat>
          <c:val>
            <c:numRef>
              <c:f>Dashboard!$M$14</c:f>
              <c:numCache/>
            </c:numRef>
          </c:val>
        </c:ser>
        <c:ser>
          <c:idx val="3"/>
          <c:order val="3"/>
          <c:tx>
            <c:strRef>
              <c:f>Dashboard!$L$15</c:f>
            </c:strRef>
          </c:tx>
          <c:spPr>
            <a:solidFill>
              <a:srgbClr val="3C78D8"/>
            </a:solidFill>
            <a:ln cmpd="sng">
              <a:solidFill>
                <a:srgbClr val="000000"/>
              </a:solidFill>
            </a:ln>
          </c:spPr>
          <c:cat>
            <c:strRef>
              <c:f>Dashboard!$M$11</c:f>
            </c:strRef>
          </c:cat>
          <c:val>
            <c:numRef>
              <c:f>Dashboard!$M$15</c:f>
              <c:numCache/>
            </c:numRef>
          </c:val>
        </c:ser>
        <c:ser>
          <c:idx val="4"/>
          <c:order val="4"/>
          <c:tx>
            <c:strRef>
              <c:f>Dashboard!$L$16</c:f>
            </c:strRef>
          </c:tx>
          <c:spPr>
            <a:solidFill>
              <a:srgbClr val="6D9EEB"/>
            </a:solidFill>
            <a:ln cmpd="sng">
              <a:solidFill>
                <a:srgbClr val="000000"/>
              </a:solidFill>
            </a:ln>
          </c:spPr>
          <c:cat>
            <c:strRef>
              <c:f>Dashboard!$M$11</c:f>
            </c:strRef>
          </c:cat>
          <c:val>
            <c:numRef>
              <c:f>Dashboard!$M$16</c:f>
              <c:numCache/>
            </c:numRef>
          </c:val>
        </c:ser>
        <c:axId val="1358718132"/>
        <c:axId val="1663226452"/>
      </c:barChart>
      <c:catAx>
        <c:axId val="1358718132"/>
        <c:scaling>
          <c:orientation val="maxMin"/>
        </c:scaling>
        <c:delete val="0"/>
        <c:axPos val="l"/>
        <c:title>
          <c:tx>
            <c:rich>
              <a:bodyPr/>
              <a:lstStyle/>
              <a:p>
                <a:pPr lvl="0">
                  <a:defRPr b="0" sz="1200">
                    <a:solidFill>
                      <a:srgbClr val="000000"/>
                    </a:solidFill>
                    <a:latin typeface="Roboto"/>
                  </a:defRPr>
                </a:pPr>
                <a:r>
                  <a:rPr b="0" sz="1200">
                    <a:solidFill>
                      <a:srgbClr val="000000"/>
                    </a:solidFill>
                    <a:latin typeface="Roboto"/>
                  </a:rPr>
                  <a:t/>
                </a:r>
              </a:p>
            </c:rich>
          </c:tx>
          <c:overlay val="0"/>
        </c:title>
        <c:numFmt formatCode="General" sourceLinked="1"/>
        <c:majorTickMark val="none"/>
        <c:minorTickMark val="none"/>
        <c:spPr/>
        <c:txPr>
          <a:bodyPr/>
          <a:lstStyle/>
          <a:p>
            <a:pPr lvl="0">
              <a:defRPr b="0" sz="1200">
                <a:solidFill>
                  <a:srgbClr val="000000"/>
                </a:solidFill>
                <a:latin typeface="Roboto"/>
              </a:defRPr>
            </a:pPr>
          </a:p>
        </c:txPr>
        <c:crossAx val="1663226452"/>
      </c:catAx>
      <c:valAx>
        <c:axId val="1663226452"/>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r>
                  <a:rPr b="0">
                    <a:solidFill>
                      <a:srgbClr val="000000"/>
                    </a:solidFill>
                    <a:latin typeface="Roboto"/>
                  </a:rPr>
                  <a:t/>
                </a:r>
              </a:p>
            </c:rich>
          </c:tx>
          <c:overlay val="0"/>
        </c:title>
        <c:numFmt formatCode="General" sourceLinked="1"/>
        <c:majorTickMark val="none"/>
        <c:minorTickMark val="none"/>
        <c:tickLblPos val="nextTo"/>
        <c:spPr>
          <a:ln/>
        </c:spPr>
        <c:txPr>
          <a:bodyPr/>
          <a:lstStyle/>
          <a:p>
            <a:pPr lvl="0">
              <a:defRPr b="0">
                <a:solidFill>
                  <a:srgbClr val="000000"/>
                </a:solidFill>
                <a:latin typeface="Roboto"/>
              </a:defRPr>
            </a:pPr>
          </a:p>
        </c:txPr>
        <c:crossAx val="1358718132"/>
        <c:crosses val="max"/>
      </c:valAx>
    </c:plotArea>
    <c:legend>
      <c:legendPos val="r"/>
      <c:overlay val="0"/>
      <c:txPr>
        <a:bodyPr/>
        <a:lstStyle/>
        <a:p>
          <a:pPr lvl="0">
            <a:defRPr b="0" sz="900">
              <a:solidFill>
                <a:srgbClr val="073763"/>
              </a:solidFill>
              <a:latin typeface="Roboto"/>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sz="1600">
                <a:solidFill>
                  <a:srgbClr val="3366CC"/>
                </a:solidFill>
                <a:latin typeface="Roboto"/>
              </a:defRPr>
            </a:pPr>
            <a:r>
              <a:rPr b="1" sz="1600">
                <a:solidFill>
                  <a:srgbClr val="3366CC"/>
                </a:solidFill>
                <a:latin typeface="Roboto"/>
              </a:rPr>
              <a:t>VALUE OF OPPORTUNITIES BY STAGE</a:t>
            </a:r>
          </a:p>
        </c:rich>
      </c:tx>
      <c:overlay val="0"/>
    </c:title>
    <c:plotArea>
      <c:layout>
        <c:manualLayout>
          <c:xMode val="edge"/>
          <c:yMode val="edge"/>
          <c:x val="0.07793209876543228"/>
          <c:y val="0.20132013201320131"/>
          <c:w val="0.7592873233422978"/>
          <c:h val="0.6892739273927395"/>
        </c:manualLayout>
      </c:layout>
      <c:barChart>
        <c:barDir val="bar"/>
        <c:ser>
          <c:idx val="0"/>
          <c:order val="0"/>
          <c:tx>
            <c:strRef>
              <c:f>Dashboard!$L$20</c:f>
            </c:strRef>
          </c:tx>
          <c:spPr>
            <a:solidFill>
              <a:srgbClr val="073763"/>
            </a:solidFill>
            <a:ln cmpd="sng">
              <a:solidFill>
                <a:srgbClr val="000000"/>
              </a:solidFill>
            </a:ln>
          </c:spPr>
          <c:cat>
            <c:strRef>
              <c:f>Dashboard!$M$19</c:f>
            </c:strRef>
          </c:cat>
          <c:val>
            <c:numRef>
              <c:f>Dashboard!$M$20</c:f>
              <c:numCache/>
            </c:numRef>
          </c:val>
        </c:ser>
        <c:ser>
          <c:idx val="1"/>
          <c:order val="1"/>
          <c:tx>
            <c:strRef>
              <c:f>Dashboard!$L$21</c:f>
            </c:strRef>
          </c:tx>
          <c:spPr>
            <a:solidFill>
              <a:srgbClr val="0B5394"/>
            </a:solidFill>
            <a:ln cmpd="sng">
              <a:solidFill>
                <a:srgbClr val="000000"/>
              </a:solidFill>
            </a:ln>
          </c:spPr>
          <c:cat>
            <c:strRef>
              <c:f>Dashboard!$M$19</c:f>
            </c:strRef>
          </c:cat>
          <c:val>
            <c:numRef>
              <c:f>Dashboard!$M$21</c:f>
              <c:numCache/>
            </c:numRef>
          </c:val>
        </c:ser>
        <c:ser>
          <c:idx val="2"/>
          <c:order val="2"/>
          <c:tx>
            <c:strRef>
              <c:f>Dashboard!$L$22</c:f>
            </c:strRef>
          </c:tx>
          <c:spPr>
            <a:solidFill>
              <a:srgbClr val="3C78D8"/>
            </a:solidFill>
            <a:ln cmpd="sng">
              <a:solidFill>
                <a:srgbClr val="000000"/>
              </a:solidFill>
            </a:ln>
          </c:spPr>
          <c:cat>
            <c:strRef>
              <c:f>Dashboard!$M$19</c:f>
            </c:strRef>
          </c:cat>
          <c:val>
            <c:numRef>
              <c:f>Dashboard!$M$22</c:f>
              <c:numCache/>
            </c:numRef>
          </c:val>
        </c:ser>
        <c:ser>
          <c:idx val="3"/>
          <c:order val="3"/>
          <c:tx>
            <c:strRef>
              <c:f>Dashboard!$L$23</c:f>
            </c:strRef>
          </c:tx>
          <c:spPr>
            <a:solidFill>
              <a:srgbClr val="6D9EEB"/>
            </a:solidFill>
            <a:ln cmpd="sng">
              <a:solidFill>
                <a:srgbClr val="000000"/>
              </a:solidFill>
            </a:ln>
          </c:spPr>
          <c:cat>
            <c:strRef>
              <c:f>Dashboard!$M$19</c:f>
            </c:strRef>
          </c:cat>
          <c:val>
            <c:numRef>
              <c:f>Dashboard!$M$23</c:f>
              <c:numCache/>
            </c:numRef>
          </c:val>
        </c:ser>
        <c:ser>
          <c:idx val="4"/>
          <c:order val="4"/>
          <c:tx>
            <c:strRef>
              <c:f>Dashboard!$L$24</c:f>
            </c:strRef>
          </c:tx>
          <c:spPr>
            <a:solidFill>
              <a:srgbClr val="FF6D00"/>
            </a:solidFill>
            <a:ln cmpd="sng">
              <a:solidFill>
                <a:srgbClr val="000000"/>
              </a:solidFill>
            </a:ln>
          </c:spPr>
          <c:cat>
            <c:strRef>
              <c:f>Dashboard!$M$19</c:f>
            </c:strRef>
          </c:cat>
          <c:val>
            <c:numRef>
              <c:f>Dashboard!$M$24</c:f>
              <c:numCache/>
            </c:numRef>
          </c:val>
        </c:ser>
        <c:axId val="694430676"/>
        <c:axId val="1461643265"/>
      </c:barChart>
      <c:catAx>
        <c:axId val="694430676"/>
        <c:scaling>
          <c:orientation val="maxMin"/>
        </c:scaling>
        <c:delete val="0"/>
        <c:axPos val="l"/>
        <c:title>
          <c:tx>
            <c:rich>
              <a:bodyPr/>
              <a:lstStyle/>
              <a:p>
                <a:pPr lvl="0">
                  <a:defRPr b="0" sz="1200">
                    <a:solidFill>
                      <a:srgbClr val="000000"/>
                    </a:solidFill>
                    <a:latin typeface="Roboto"/>
                  </a:defRPr>
                </a:pPr>
                <a:r>
                  <a:rPr b="0" sz="1200">
                    <a:solidFill>
                      <a:srgbClr val="000000"/>
                    </a:solidFill>
                    <a:latin typeface="Roboto"/>
                  </a:rPr>
                  <a:t/>
                </a:r>
              </a:p>
            </c:rich>
          </c:tx>
          <c:overlay val="0"/>
        </c:title>
        <c:numFmt formatCode="General" sourceLinked="1"/>
        <c:majorTickMark val="none"/>
        <c:minorTickMark val="none"/>
        <c:spPr/>
        <c:txPr>
          <a:bodyPr/>
          <a:lstStyle/>
          <a:p>
            <a:pPr lvl="0">
              <a:defRPr b="0" sz="1200">
                <a:solidFill>
                  <a:srgbClr val="000000"/>
                </a:solidFill>
                <a:latin typeface="Roboto"/>
              </a:defRPr>
            </a:pPr>
          </a:p>
        </c:txPr>
        <c:crossAx val="1461643265"/>
      </c:catAx>
      <c:valAx>
        <c:axId val="1461643265"/>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r>
                  <a:rPr b="0">
                    <a:solidFill>
                      <a:srgbClr val="000000"/>
                    </a:solidFill>
                    <a:latin typeface="Roboto"/>
                  </a:rPr>
                  <a:t/>
                </a:r>
              </a:p>
            </c:rich>
          </c:tx>
          <c:overlay val="0"/>
        </c:title>
        <c:numFmt formatCode="General" sourceLinked="1"/>
        <c:majorTickMark val="none"/>
        <c:minorTickMark val="none"/>
        <c:tickLblPos val="nextTo"/>
        <c:spPr>
          <a:ln/>
        </c:spPr>
        <c:txPr>
          <a:bodyPr/>
          <a:lstStyle/>
          <a:p>
            <a:pPr lvl="0">
              <a:defRPr b="0">
                <a:solidFill>
                  <a:srgbClr val="000000"/>
                </a:solidFill>
                <a:latin typeface="Roboto"/>
              </a:defRPr>
            </a:pPr>
          </a:p>
        </c:txPr>
        <c:crossAx val="694430676"/>
        <c:crosses val="max"/>
      </c:valAx>
    </c:plotArea>
    <c:legend>
      <c:legendPos val="r"/>
      <c:overlay val="0"/>
      <c:txPr>
        <a:bodyPr/>
        <a:lstStyle/>
        <a:p>
          <a:pPr lvl="0">
            <a:defRPr b="0" sz="900">
              <a:solidFill>
                <a:srgbClr val="222222"/>
              </a:solidFill>
              <a:latin typeface="Roboto"/>
            </a:defRPr>
          </a:pPr>
        </a:p>
      </c:txPr>
    </c:legend>
    <c:plotVisOnly val="1"/>
  </c:chart>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image" Target="../media/image7.png"/><Relationship Id="rId4" Type="http://schemas.openxmlformats.org/officeDocument/2006/relationships/image" Target="../media/image8.png"/><Relationship Id="rId5" Type="http://schemas.openxmlformats.org/officeDocument/2006/relationships/image" Target="../media/image1.png"/><Relationship Id="rId6" Type="http://schemas.openxmlformats.org/officeDocument/2006/relationships/image" Target="../media/image3.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6.png"/></Relationships>
</file>

<file path=xl/drawings/_rels/drawing5.xml.rels><?xml version="1.0" encoding="UTF-8" standalone="yes"?><Relationships xmlns="http://schemas.openxmlformats.org/package/2006/relationships"><Relationship Id="rId1" Type="http://schemas.openxmlformats.org/officeDocument/2006/relationships/image" Target="../media/image4.png"/></Relationships>
</file>

<file path=xl/drawings/_rels/drawing6.xml.rels><?xml version="1.0" encoding="UTF-8" standalone="yes"?><Relationships xmlns="http://schemas.openxmlformats.org/package/2006/relationships"><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314325</xdr:colOff>
      <xdr:row>9</xdr:row>
      <xdr:rowOff>276225</xdr:rowOff>
    </xdr:from>
    <xdr:ext cx="8867775" cy="172402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2</xdr:col>
      <xdr:colOff>314325</xdr:colOff>
      <xdr:row>18</xdr:row>
      <xdr:rowOff>0</xdr:rowOff>
    </xdr:from>
    <xdr:ext cx="8867775" cy="1733550"/>
    <xdr:graphicFrame>
      <xdr:nvGraphicFramePr>
        <xdr:cNvPr id="2"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1</xdr:col>
      <xdr:colOff>219075</xdr:colOff>
      <xdr:row>0</xdr:row>
      <xdr:rowOff>123825</xdr:rowOff>
    </xdr:from>
    <xdr:ext cx="361950" cy="361950"/>
    <xdr:pic>
      <xdr:nvPicPr>
        <xdr:cNvPr id="0" name="image7.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5</xdr:col>
      <xdr:colOff>200025</xdr:colOff>
      <xdr:row>4</xdr:row>
      <xdr:rowOff>190500</xdr:rowOff>
    </xdr:from>
    <xdr:ext cx="352425" cy="352425"/>
    <xdr:pic>
      <xdr:nvPicPr>
        <xdr:cNvPr id="0" name="image8.png" title="Image"/>
        <xdr:cNvPicPr preferRelativeResize="0"/>
      </xdr:nvPicPr>
      <xdr:blipFill>
        <a:blip cstate="print" r:embed="rId4"/>
        <a:stretch>
          <a:fillRect/>
        </a:stretch>
      </xdr:blipFill>
      <xdr:spPr>
        <a:prstGeom prst="rect">
          <a:avLst/>
        </a:prstGeom>
        <a:noFill/>
      </xdr:spPr>
    </xdr:pic>
    <xdr:clientData fLocksWithSheet="0"/>
  </xdr:oneCellAnchor>
  <xdr:oneCellAnchor>
    <xdr:from>
      <xdr:col>11</xdr:col>
      <xdr:colOff>190500</xdr:colOff>
      <xdr:row>4</xdr:row>
      <xdr:rowOff>161925</xdr:rowOff>
    </xdr:from>
    <xdr:ext cx="400050" cy="400050"/>
    <xdr:pic>
      <xdr:nvPicPr>
        <xdr:cNvPr id="0" name="image1.png" title="Image"/>
        <xdr:cNvPicPr preferRelativeResize="0"/>
      </xdr:nvPicPr>
      <xdr:blipFill>
        <a:blip cstate="print" r:embed="rId5"/>
        <a:stretch>
          <a:fillRect/>
        </a:stretch>
      </xdr:blipFill>
      <xdr:spPr>
        <a:prstGeom prst="rect">
          <a:avLst/>
        </a:prstGeom>
        <a:noFill/>
      </xdr:spPr>
    </xdr:pic>
    <xdr:clientData fLocksWithSheet="0"/>
  </xdr:oneCellAnchor>
  <xdr:oneCellAnchor>
    <xdr:from>
      <xdr:col>8</xdr:col>
      <xdr:colOff>190500</xdr:colOff>
      <xdr:row>4</xdr:row>
      <xdr:rowOff>152400</xdr:rowOff>
    </xdr:from>
    <xdr:ext cx="390525" cy="390525"/>
    <xdr:pic>
      <xdr:nvPicPr>
        <xdr:cNvPr id="0" name="image3.png" title="Image"/>
        <xdr:cNvPicPr preferRelativeResize="0"/>
      </xdr:nvPicPr>
      <xdr:blipFill>
        <a:blip cstate="print" r:embed="rId6"/>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228600</xdr:colOff>
      <xdr:row>0</xdr:row>
      <xdr:rowOff>171450</xdr:rowOff>
    </xdr:from>
    <xdr:ext cx="323850" cy="323850"/>
    <xdr:pic>
      <xdr:nvPicPr>
        <xdr:cNvPr id="0" name="image2.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257175</xdr:colOff>
      <xdr:row>0</xdr:row>
      <xdr:rowOff>152400</xdr:rowOff>
    </xdr:from>
    <xdr:ext cx="314325" cy="314325"/>
    <xdr:pic>
      <xdr:nvPicPr>
        <xdr:cNvPr id="0" name="image6.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238125</xdr:colOff>
      <xdr:row>0</xdr:row>
      <xdr:rowOff>114300</xdr:rowOff>
    </xdr:from>
    <xdr:ext cx="390525" cy="390525"/>
    <xdr:pic>
      <xdr:nvPicPr>
        <xdr:cNvPr id="0" name="image4.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238125</xdr:colOff>
      <xdr:row>0</xdr:row>
      <xdr:rowOff>142875</xdr:rowOff>
    </xdr:from>
    <xdr:ext cx="314325" cy="314325"/>
    <xdr:pic>
      <xdr:nvPicPr>
        <xdr:cNvPr id="0" name="image5.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www.ozerflex.com" TargetMode="External"/><Relationship Id="rId3" Type="http://schemas.openxmlformats.org/officeDocument/2006/relationships/hyperlink" Target="http://www.fixfase.com" TargetMode="External"/><Relationship Id="rId4" Type="http://schemas.openxmlformats.org/officeDocument/2006/relationships/hyperlink" Target="http://www.namdrill.com" TargetMode="External"/><Relationship Id="rId10" Type="http://schemas.openxmlformats.org/officeDocument/2006/relationships/vmlDrawing" Target="../drawings/vmlDrawing1.vml"/><Relationship Id="rId9" Type="http://schemas.openxmlformats.org/officeDocument/2006/relationships/drawing" Target="../drawings/drawing3.xml"/><Relationship Id="rId5" Type="http://schemas.openxmlformats.org/officeDocument/2006/relationships/hyperlink" Target="http://www.saltace.com" TargetMode="External"/><Relationship Id="rId6" Type="http://schemas.openxmlformats.org/officeDocument/2006/relationships/hyperlink" Target="http://www.moveplanet.com" TargetMode="External"/><Relationship Id="rId7" Type="http://schemas.openxmlformats.org/officeDocument/2006/relationships/hyperlink" Target="http://www.finware.com" TargetMode="External"/><Relationship Id="rId8" Type="http://schemas.openxmlformats.org/officeDocument/2006/relationships/hyperlink" Target="http://www.driplectronics.com"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www.ozerflex.com" TargetMode="External"/><Relationship Id="rId2" Type="http://schemas.openxmlformats.org/officeDocument/2006/relationships/hyperlink" Target="http://www.fixfase.com" TargetMode="External"/><Relationship Id="rId3" Type="http://schemas.openxmlformats.org/officeDocument/2006/relationships/hyperlink" Target="http://www.namdrill.com" TargetMode="External"/><Relationship Id="rId4" Type="http://schemas.openxmlformats.org/officeDocument/2006/relationships/hyperlink" Target="http://www.saltace.com" TargetMode="External"/><Relationship Id="rId5" Type="http://schemas.openxmlformats.org/officeDocument/2006/relationships/hyperlink" Target="http://www.moveplanet.com" TargetMode="External"/><Relationship Id="rId6" Type="http://schemas.openxmlformats.org/officeDocument/2006/relationships/hyperlink" Target="http://www.finware.com" TargetMode="External"/><Relationship Id="rId7" Type="http://schemas.openxmlformats.org/officeDocument/2006/relationships/hyperlink" Target="http://www.driplectronics.com" TargetMode="External"/><Relationship Id="rId8"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2" max="2" width="5.13"/>
    <col customWidth="1" min="3" max="3" width="31.38"/>
    <col customWidth="1" min="4" max="4" width="2.0"/>
    <col customWidth="1" min="5" max="5" width="5.13"/>
    <col customWidth="1" min="6" max="6" width="31.38"/>
    <col customWidth="1" min="7" max="7" width="2.0"/>
    <col customWidth="1" min="8" max="8" width="5.13"/>
    <col customWidth="1" min="9" max="9" width="31.38"/>
  </cols>
  <sheetData>
    <row r="1">
      <c r="A1" s="1"/>
      <c r="B1" s="2"/>
      <c r="C1" s="2"/>
      <c r="D1" s="3"/>
      <c r="E1" s="3"/>
      <c r="F1" s="3"/>
      <c r="G1" s="3"/>
      <c r="H1" s="3"/>
      <c r="I1" s="3"/>
      <c r="J1" s="1"/>
    </row>
    <row r="2">
      <c r="A2" s="1"/>
      <c r="B2" s="4" t="s">
        <v>0</v>
      </c>
      <c r="C2" s="2"/>
      <c r="D2" s="3"/>
      <c r="E2" s="3"/>
      <c r="F2" s="3"/>
      <c r="G2" s="3"/>
      <c r="H2" s="3"/>
      <c r="I2" s="3"/>
      <c r="J2" s="1"/>
    </row>
    <row r="3">
      <c r="A3" s="1"/>
      <c r="B3" s="5"/>
      <c r="C3" s="5"/>
      <c r="D3" s="6"/>
      <c r="E3" s="6"/>
      <c r="F3" s="6"/>
      <c r="G3" s="6"/>
      <c r="H3" s="6"/>
      <c r="I3" s="6"/>
      <c r="J3" s="1"/>
    </row>
    <row r="4">
      <c r="A4" s="1"/>
      <c r="B4" s="7" t="s">
        <v>1</v>
      </c>
      <c r="J4" s="1"/>
    </row>
    <row r="5">
      <c r="A5" s="1"/>
      <c r="B5" s="8" t="s">
        <v>2</v>
      </c>
      <c r="J5" s="1"/>
    </row>
    <row r="6">
      <c r="A6" s="1"/>
      <c r="B6" s="8"/>
      <c r="C6" s="8"/>
      <c r="D6" s="9"/>
      <c r="E6" s="9"/>
      <c r="F6" s="9"/>
      <c r="G6" s="9"/>
      <c r="H6" s="9"/>
      <c r="I6" s="9"/>
      <c r="J6" s="1"/>
    </row>
    <row r="7">
      <c r="A7" s="1"/>
      <c r="B7" s="10" t="s">
        <v>3</v>
      </c>
      <c r="J7" s="1"/>
    </row>
    <row r="8">
      <c r="A8" s="1"/>
      <c r="J8" s="1"/>
    </row>
    <row r="9">
      <c r="A9" s="1"/>
      <c r="J9" s="1"/>
    </row>
    <row r="10">
      <c r="A10" s="1"/>
      <c r="J10" s="1"/>
    </row>
    <row r="11">
      <c r="A11" s="1"/>
      <c r="J11" s="1"/>
    </row>
    <row r="12">
      <c r="A12" s="11"/>
      <c r="B12" s="12"/>
      <c r="C12" s="12"/>
      <c r="D12" s="13"/>
      <c r="E12" s="13"/>
      <c r="F12" s="13"/>
      <c r="G12" s="13"/>
      <c r="H12" s="13"/>
      <c r="I12" s="13"/>
      <c r="J12" s="11"/>
    </row>
    <row r="13">
      <c r="A13" s="14"/>
      <c r="B13" s="15"/>
      <c r="C13" s="15"/>
      <c r="D13" s="16"/>
      <c r="E13" s="16"/>
      <c r="F13" s="16"/>
      <c r="G13" s="16"/>
      <c r="H13" s="16"/>
      <c r="I13" s="16"/>
      <c r="J13" s="14"/>
    </row>
    <row r="14">
      <c r="A14" s="17"/>
      <c r="B14" s="18"/>
      <c r="C14" s="18"/>
      <c r="D14" s="19"/>
      <c r="E14" s="19"/>
      <c r="F14" s="19"/>
      <c r="G14" s="19"/>
      <c r="H14" s="19"/>
      <c r="I14" s="19"/>
      <c r="J14" s="17"/>
    </row>
    <row r="15">
      <c r="A15" s="17"/>
      <c r="B15" s="18"/>
      <c r="C15" s="18"/>
      <c r="D15" s="19"/>
      <c r="E15" s="19"/>
      <c r="F15" s="19"/>
      <c r="G15" s="19"/>
      <c r="H15" s="19"/>
      <c r="I15" s="19"/>
      <c r="J15" s="17"/>
    </row>
    <row r="16">
      <c r="A16" s="20"/>
      <c r="B16" s="21" t="s">
        <v>4</v>
      </c>
      <c r="C16" s="22"/>
      <c r="D16" s="23"/>
      <c r="E16" s="23"/>
      <c r="F16" s="23"/>
      <c r="G16" s="23"/>
      <c r="H16" s="23"/>
      <c r="I16" s="23"/>
      <c r="J16" s="20"/>
    </row>
    <row r="17">
      <c r="A17" s="17"/>
      <c r="B17" s="24"/>
      <c r="C17" s="24"/>
      <c r="D17" s="25"/>
      <c r="E17" s="25"/>
      <c r="F17" s="25"/>
      <c r="G17" s="25"/>
      <c r="H17" s="25"/>
      <c r="I17" s="25"/>
      <c r="J17" s="17"/>
    </row>
    <row r="18">
      <c r="A18" s="17"/>
      <c r="B18" s="24"/>
      <c r="C18" s="24"/>
      <c r="D18" s="25"/>
      <c r="E18" s="25"/>
      <c r="F18" s="25"/>
      <c r="G18" s="25"/>
      <c r="H18" s="25"/>
      <c r="I18" s="25"/>
      <c r="J18" s="17"/>
    </row>
    <row r="19" ht="131.25" customHeight="1">
      <c r="A19" s="17"/>
      <c r="B19" s="26">
        <v>1.0</v>
      </c>
      <c r="C19" s="27" t="s">
        <v>5</v>
      </c>
      <c r="D19" s="28"/>
      <c r="E19" s="26">
        <v>2.0</v>
      </c>
      <c r="F19" s="27" t="s">
        <v>6</v>
      </c>
      <c r="G19" s="28"/>
      <c r="H19" s="26">
        <v>3.0</v>
      </c>
      <c r="I19" s="29" t="s">
        <v>7</v>
      </c>
      <c r="J19" s="30"/>
    </row>
    <row r="20">
      <c r="A20" s="31"/>
      <c r="B20" s="32"/>
      <c r="C20" s="32"/>
      <c r="D20" s="33"/>
      <c r="E20" s="33"/>
      <c r="F20" s="33"/>
      <c r="G20" s="33"/>
      <c r="H20" s="33"/>
      <c r="I20" s="33"/>
      <c r="J20" s="31"/>
    </row>
    <row r="21">
      <c r="A21" s="31"/>
      <c r="B21" s="32"/>
      <c r="C21" s="32"/>
      <c r="D21" s="33"/>
      <c r="E21" s="33"/>
      <c r="F21" s="33"/>
      <c r="G21" s="33"/>
      <c r="H21" s="33"/>
      <c r="I21" s="33"/>
      <c r="J21" s="31"/>
    </row>
    <row r="22">
      <c r="A22" s="31"/>
      <c r="B22" s="34"/>
      <c r="C22" s="32"/>
      <c r="D22" s="33"/>
      <c r="E22" s="33"/>
      <c r="F22" s="33"/>
      <c r="G22" s="33"/>
      <c r="H22" s="33"/>
      <c r="I22" s="33"/>
      <c r="J22" s="31"/>
    </row>
    <row r="23">
      <c r="A23" s="31"/>
      <c r="B23" s="35" t="s">
        <v>8</v>
      </c>
      <c r="C23" s="36"/>
      <c r="D23" s="37"/>
      <c r="E23" s="37"/>
      <c r="F23" s="37"/>
      <c r="G23" s="37"/>
      <c r="H23" s="37"/>
      <c r="I23" s="37"/>
      <c r="J23" s="31"/>
    </row>
    <row r="24">
      <c r="A24" s="31"/>
      <c r="B24" s="38"/>
      <c r="C24" s="38"/>
      <c r="D24" s="39"/>
      <c r="E24" s="39"/>
      <c r="F24" s="39"/>
      <c r="G24" s="39"/>
      <c r="H24" s="39"/>
      <c r="I24" s="39"/>
      <c r="J24" s="31"/>
    </row>
    <row r="25">
      <c r="A25" s="31"/>
      <c r="B25" s="38"/>
      <c r="C25" s="38"/>
      <c r="D25" s="39"/>
      <c r="E25" s="39"/>
      <c r="F25" s="39"/>
      <c r="G25" s="39"/>
      <c r="H25" s="39"/>
      <c r="I25" s="39"/>
      <c r="J25" s="31"/>
    </row>
    <row r="26">
      <c r="A26" s="31"/>
      <c r="B26" s="38" t="s">
        <v>9</v>
      </c>
      <c r="C26" s="38"/>
      <c r="D26" s="39"/>
      <c r="E26" s="39"/>
      <c r="F26" s="39"/>
      <c r="G26" s="39"/>
      <c r="H26" s="39"/>
      <c r="I26" s="39"/>
      <c r="J26" s="31"/>
    </row>
    <row r="27">
      <c r="A27" s="31"/>
      <c r="B27" s="40" t="s">
        <v>10</v>
      </c>
      <c r="J27" s="31"/>
    </row>
    <row r="28">
      <c r="A28" s="31"/>
      <c r="B28" s="36"/>
      <c r="C28" s="36"/>
      <c r="D28" s="37"/>
      <c r="E28" s="37"/>
      <c r="F28" s="37"/>
      <c r="G28" s="37"/>
      <c r="H28" s="37"/>
      <c r="I28" s="37"/>
      <c r="J28" s="31"/>
    </row>
    <row r="29">
      <c r="A29" s="31"/>
      <c r="B29" s="38" t="s">
        <v>11</v>
      </c>
      <c r="C29" s="38"/>
      <c r="D29" s="39"/>
      <c r="E29" s="39"/>
      <c r="F29" s="39"/>
      <c r="G29" s="39"/>
      <c r="H29" s="39"/>
      <c r="I29" s="39"/>
      <c r="J29" s="31"/>
    </row>
    <row r="30">
      <c r="A30" s="31"/>
      <c r="B30" s="41" t="s">
        <v>12</v>
      </c>
      <c r="J30" s="31"/>
    </row>
    <row r="31">
      <c r="A31" s="31"/>
      <c r="J31" s="31"/>
    </row>
    <row r="32">
      <c r="A32" s="31"/>
      <c r="B32" s="36"/>
      <c r="C32" s="36"/>
      <c r="D32" s="37"/>
      <c r="E32" s="37"/>
      <c r="F32" s="37"/>
      <c r="G32" s="37"/>
      <c r="H32" s="37"/>
      <c r="I32" s="37"/>
      <c r="J32" s="31"/>
    </row>
    <row r="33">
      <c r="A33" s="31"/>
      <c r="B33" s="38" t="s">
        <v>13</v>
      </c>
      <c r="C33" s="38"/>
      <c r="D33" s="39"/>
      <c r="E33" s="39"/>
      <c r="F33" s="39"/>
      <c r="G33" s="39"/>
      <c r="H33" s="39"/>
      <c r="I33" s="39"/>
      <c r="J33" s="31"/>
    </row>
    <row r="34">
      <c r="A34" s="31"/>
      <c r="B34" s="41" t="s">
        <v>14</v>
      </c>
      <c r="J34" s="31"/>
    </row>
    <row r="35">
      <c r="A35" s="31"/>
      <c r="J35" s="31"/>
    </row>
    <row r="36">
      <c r="A36" s="31"/>
      <c r="J36" s="31"/>
    </row>
    <row r="37">
      <c r="A37" s="31"/>
      <c r="B37" s="36"/>
      <c r="C37" s="36"/>
      <c r="D37" s="37"/>
      <c r="E37" s="37"/>
      <c r="F37" s="37"/>
      <c r="G37" s="37"/>
      <c r="H37" s="37"/>
      <c r="I37" s="37"/>
      <c r="J37" s="31"/>
    </row>
    <row r="38">
      <c r="A38" s="31"/>
      <c r="B38" s="38" t="s">
        <v>15</v>
      </c>
      <c r="C38" s="38"/>
      <c r="D38" s="39"/>
      <c r="E38" s="39"/>
      <c r="F38" s="39"/>
      <c r="G38" s="39"/>
      <c r="H38" s="39"/>
      <c r="I38" s="39"/>
      <c r="J38" s="31"/>
    </row>
    <row r="39">
      <c r="A39" s="31"/>
      <c r="B39" s="41" t="s">
        <v>16</v>
      </c>
      <c r="J39" s="31"/>
    </row>
    <row r="40">
      <c r="A40" s="31"/>
      <c r="J40" s="31"/>
    </row>
    <row r="41">
      <c r="A41" s="31"/>
      <c r="J41" s="31"/>
    </row>
    <row r="42">
      <c r="A42" s="31"/>
      <c r="B42" s="42"/>
      <c r="C42" s="42"/>
      <c r="D42" s="43"/>
      <c r="E42" s="43"/>
      <c r="F42" s="43"/>
      <c r="G42" s="43"/>
      <c r="H42" s="43"/>
      <c r="I42" s="43"/>
      <c r="J42" s="31"/>
    </row>
    <row r="43">
      <c r="A43" s="31"/>
      <c r="B43" s="38" t="s">
        <v>17</v>
      </c>
      <c r="C43" s="38"/>
      <c r="D43" s="39"/>
      <c r="E43" s="39"/>
      <c r="F43" s="39"/>
      <c r="G43" s="39"/>
      <c r="H43" s="39"/>
      <c r="I43" s="39"/>
      <c r="J43" s="31"/>
    </row>
    <row r="44">
      <c r="A44" s="31"/>
      <c r="B44" s="40" t="s">
        <v>18</v>
      </c>
      <c r="J44" s="31"/>
    </row>
    <row r="45">
      <c r="A45" s="31"/>
      <c r="B45" s="35"/>
      <c r="C45" s="35"/>
      <c r="D45" s="44"/>
      <c r="E45" s="44"/>
      <c r="F45" s="44"/>
      <c r="G45" s="44"/>
      <c r="H45" s="44"/>
      <c r="I45" s="44"/>
      <c r="J45" s="31"/>
    </row>
    <row r="46">
      <c r="A46" s="31"/>
      <c r="B46" s="35"/>
      <c r="C46" s="35"/>
      <c r="D46" s="44"/>
      <c r="E46" s="44"/>
      <c r="F46" s="44"/>
      <c r="G46" s="44"/>
      <c r="H46" s="44"/>
      <c r="I46" s="44"/>
      <c r="J46" s="31"/>
    </row>
    <row r="47">
      <c r="A47" s="31"/>
      <c r="B47" s="35"/>
      <c r="C47" s="35"/>
      <c r="D47" s="44"/>
      <c r="E47" s="44"/>
      <c r="F47" s="44"/>
      <c r="G47" s="44"/>
      <c r="H47" s="44"/>
      <c r="I47" s="44"/>
      <c r="J47" s="31"/>
    </row>
  </sheetData>
  <mergeCells count="8">
    <mergeCell ref="B4:I4"/>
    <mergeCell ref="B5:I5"/>
    <mergeCell ref="B7:I11"/>
    <mergeCell ref="B27:I27"/>
    <mergeCell ref="B30:I31"/>
    <mergeCell ref="B34:I36"/>
    <mergeCell ref="B39:I41"/>
    <mergeCell ref="B44:I44"/>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pane ySplit="1.0" topLeftCell="A2" activePane="bottomLeft" state="frozen"/>
      <selection activeCell="B3" sqref="B3" pane="bottomLeft"/>
    </sheetView>
  </sheetViews>
  <sheetFormatPr customHeight="1" defaultColWidth="12.63" defaultRowHeight="15.75"/>
  <cols>
    <col customWidth="1" min="1" max="1" width="3.88"/>
    <col customWidth="1" min="2" max="2" width="11.38"/>
    <col customWidth="1" min="3" max="3" width="25.13"/>
    <col customWidth="1" min="4" max="4" width="2.38"/>
    <col customWidth="1" min="5" max="5" width="27.25"/>
    <col customWidth="1" min="6" max="6" width="10.88"/>
    <col customWidth="1" min="7" max="7" width="16.75"/>
    <col customWidth="1" min="8" max="8" width="8.38"/>
    <col customWidth="1" min="9" max="9" width="10.88"/>
    <col customWidth="1" min="10" max="10" width="16.75"/>
    <col customWidth="1" min="11" max="11" width="10.0"/>
    <col customWidth="1" min="12" max="12" width="10.88"/>
    <col customWidth="1" min="13" max="13" width="16.75"/>
    <col customWidth="1" min="14" max="14" width="10.0"/>
    <col customWidth="1" min="15" max="15" width="9.13"/>
  </cols>
  <sheetData>
    <row r="1" ht="51.0" customHeight="1">
      <c r="A1" s="45"/>
      <c r="B1" s="45"/>
      <c r="C1" s="46" t="s">
        <v>9</v>
      </c>
      <c r="D1" s="47"/>
      <c r="E1" s="47"/>
      <c r="F1" s="47"/>
      <c r="G1" s="48"/>
      <c r="H1" s="47"/>
      <c r="I1" s="47"/>
      <c r="J1" s="48"/>
      <c r="K1" s="47"/>
      <c r="L1" s="47"/>
      <c r="M1" s="48"/>
      <c r="N1" s="47"/>
      <c r="O1" s="47"/>
    </row>
    <row r="2" ht="22.5" customHeight="1">
      <c r="A2" s="49"/>
      <c r="B2" s="49"/>
      <c r="C2" s="50"/>
      <c r="D2" s="51"/>
      <c r="E2" s="51"/>
      <c r="F2" s="51"/>
      <c r="G2" s="52"/>
      <c r="H2" s="51"/>
      <c r="I2" s="53"/>
      <c r="J2" s="54"/>
      <c r="K2" s="53"/>
      <c r="L2" s="55"/>
      <c r="M2" s="56"/>
      <c r="N2" s="55"/>
      <c r="O2" s="55"/>
    </row>
    <row r="3" ht="22.5" customHeight="1">
      <c r="A3" s="49"/>
      <c r="B3" s="49"/>
      <c r="C3" s="50"/>
      <c r="D3" s="51"/>
      <c r="E3" s="51"/>
      <c r="F3" s="51"/>
      <c r="G3" s="52"/>
      <c r="H3" s="51"/>
      <c r="I3" s="53"/>
      <c r="J3" s="54"/>
      <c r="K3" s="53"/>
      <c r="L3" s="55"/>
      <c r="M3" s="56"/>
      <c r="N3" s="55"/>
      <c r="O3" s="55"/>
    </row>
    <row r="4" ht="22.5" customHeight="1">
      <c r="A4" s="57"/>
      <c r="B4" s="57"/>
      <c r="C4" s="58" t="s">
        <v>19</v>
      </c>
      <c r="D4" s="59"/>
      <c r="E4" s="59"/>
      <c r="F4" s="58" t="s">
        <v>20</v>
      </c>
      <c r="G4" s="60"/>
      <c r="H4" s="61"/>
      <c r="I4" s="58"/>
      <c r="J4" s="60"/>
      <c r="K4" s="61"/>
      <c r="L4" s="58"/>
      <c r="M4" s="60"/>
      <c r="N4" s="61"/>
      <c r="O4" s="61"/>
    </row>
    <row r="5" ht="22.5" customHeight="1">
      <c r="A5" s="55"/>
      <c r="B5" s="55"/>
      <c r="C5" s="62">
        <f>sum(Opportunities!F4:F27)</f>
        <v>280915</v>
      </c>
      <c r="D5" s="63"/>
      <c r="E5" s="64"/>
      <c r="F5" s="65"/>
      <c r="G5" s="66">
        <f>counta(People!C4:C27)</f>
        <v>7</v>
      </c>
      <c r="H5" s="67" t="s">
        <v>11</v>
      </c>
      <c r="I5" s="65"/>
      <c r="J5" s="66">
        <v>7.0</v>
      </c>
      <c r="K5" s="67" t="s">
        <v>13</v>
      </c>
      <c r="L5" s="65"/>
      <c r="M5" s="66">
        <f>counta(Opportunities!B4:B27)</f>
        <v>8</v>
      </c>
      <c r="N5" s="67" t="s">
        <v>15</v>
      </c>
      <c r="O5" s="68"/>
    </row>
    <row r="6" ht="22.5" customHeight="1">
      <c r="A6" s="69"/>
      <c r="B6" s="69"/>
      <c r="E6" s="70"/>
      <c r="F6" s="71"/>
      <c r="I6" s="71"/>
      <c r="L6" s="71"/>
      <c r="O6" s="68"/>
    </row>
    <row r="7" ht="22.5" customHeight="1">
      <c r="A7" s="69"/>
      <c r="B7" s="69"/>
      <c r="C7" s="72"/>
      <c r="D7" s="72"/>
      <c r="E7" s="73"/>
      <c r="F7" s="74"/>
      <c r="G7" s="72"/>
      <c r="H7" s="72"/>
      <c r="I7" s="74"/>
      <c r="J7" s="72"/>
      <c r="K7" s="72"/>
      <c r="L7" s="74"/>
      <c r="M7" s="72"/>
      <c r="N7" s="72"/>
      <c r="O7" s="68"/>
    </row>
    <row r="8" ht="22.5" customHeight="1">
      <c r="A8" s="75"/>
      <c r="B8" s="75"/>
      <c r="C8" s="76"/>
      <c r="D8" s="76"/>
      <c r="E8" s="76"/>
      <c r="F8" s="55"/>
      <c r="G8" s="77"/>
      <c r="H8" s="76"/>
      <c r="I8" s="76"/>
      <c r="J8" s="77"/>
      <c r="K8" s="76"/>
      <c r="L8" s="76"/>
      <c r="M8" s="77"/>
      <c r="N8" s="55"/>
      <c r="O8" s="55"/>
    </row>
    <row r="9" ht="22.5" customHeight="1">
      <c r="A9" s="75"/>
      <c r="B9" s="75"/>
      <c r="C9" s="76"/>
      <c r="D9" s="76"/>
      <c r="E9" s="76"/>
      <c r="F9" s="55"/>
      <c r="G9" s="77"/>
      <c r="H9" s="76"/>
      <c r="I9" s="76"/>
      <c r="J9" s="77"/>
      <c r="K9" s="76"/>
      <c r="L9" s="76"/>
      <c r="M9" s="77"/>
      <c r="N9" s="55"/>
      <c r="O9" s="55"/>
    </row>
    <row r="10" ht="22.5" customHeight="1">
      <c r="A10" s="75"/>
      <c r="B10" s="75"/>
      <c r="C10" s="78"/>
      <c r="D10" s="78"/>
      <c r="E10" s="78"/>
      <c r="F10" s="79"/>
      <c r="G10" s="80"/>
      <c r="H10" s="78"/>
      <c r="I10" s="78"/>
      <c r="J10" s="79"/>
      <c r="K10" s="79"/>
      <c r="L10" s="79"/>
      <c r="M10" s="81"/>
      <c r="N10" s="79"/>
      <c r="O10" s="55"/>
    </row>
    <row r="11" ht="22.5" customHeight="1">
      <c r="A11" s="75"/>
      <c r="B11" s="75"/>
      <c r="C11" s="78"/>
      <c r="D11" s="78"/>
      <c r="E11" s="78"/>
      <c r="F11" s="79"/>
      <c r="G11" s="80"/>
      <c r="H11" s="78"/>
      <c r="I11" s="19"/>
      <c r="J11" s="19"/>
      <c r="K11" s="82"/>
      <c r="L11" s="83" t="str">
        <f>IFERROR(__xludf.DUMMYFUNCTION("query(Opportunities!1:12,""select E , count(C) where (C &lt;&gt; '') group by E order by E label count(C) 'Count', E 'Stage' "", 3)"),"Stage")</f>
        <v>Stage</v>
      </c>
      <c r="M11" s="84" t="str">
        <f>IFERROR(__xludf.DUMMYFUNCTION("""COMPUTED_VALUE"""),"Count")</f>
        <v>Count</v>
      </c>
      <c r="N11" s="79"/>
      <c r="O11" s="55"/>
    </row>
    <row r="12" ht="22.5" customHeight="1">
      <c r="A12" s="75"/>
      <c r="B12" s="75"/>
      <c r="C12" s="85"/>
      <c r="D12" s="86"/>
      <c r="E12" s="86"/>
      <c r="F12" s="79"/>
      <c r="G12" s="80"/>
      <c r="H12" s="78"/>
      <c r="I12" s="19"/>
      <c r="J12" s="19"/>
      <c r="K12" s="87"/>
      <c r="L12" s="88" t="str">
        <f>IFERROR(__xludf.DUMMYFUNCTION("""COMPUTED_VALUE"""),"Contract Sent")</f>
        <v>Contract Sent</v>
      </c>
      <c r="M12" s="88">
        <f>IFERROR(__xludf.DUMMYFUNCTION("""COMPUTED_VALUE"""),1.0)</f>
        <v>1</v>
      </c>
      <c r="N12" s="79"/>
      <c r="O12" s="55"/>
    </row>
    <row r="13" ht="22.5" customHeight="1">
      <c r="A13" s="75"/>
      <c r="B13" s="75"/>
      <c r="C13" s="89"/>
      <c r="D13" s="90"/>
      <c r="E13" s="90"/>
      <c r="F13" s="79"/>
      <c r="G13" s="80"/>
      <c r="H13" s="78"/>
      <c r="I13" s="19"/>
      <c r="J13" s="19"/>
      <c r="K13" s="87"/>
      <c r="L13" s="88" t="str">
        <f>IFERROR(__xludf.DUMMYFUNCTION("""COMPUTED_VALUE"""),"Follow-up")</f>
        <v>Follow-up</v>
      </c>
      <c r="M13" s="88">
        <f>IFERROR(__xludf.DUMMYFUNCTION("""COMPUTED_VALUE"""),2.0)</f>
        <v>2</v>
      </c>
      <c r="N13" s="79"/>
      <c r="O13" s="55"/>
    </row>
    <row r="14" ht="22.5" customHeight="1">
      <c r="A14" s="75"/>
      <c r="B14" s="75"/>
      <c r="D14" s="90"/>
      <c r="E14" s="90"/>
      <c r="F14" s="79"/>
      <c r="G14" s="80"/>
      <c r="H14" s="78"/>
      <c r="I14" s="19"/>
      <c r="J14" s="19"/>
      <c r="K14" s="87"/>
      <c r="L14" s="88" t="str">
        <f>IFERROR(__xludf.DUMMYFUNCTION("""COMPUTED_VALUE"""),"Negotiation")</f>
        <v>Negotiation</v>
      </c>
      <c r="M14" s="88">
        <f>IFERROR(__xludf.DUMMYFUNCTION("""COMPUTED_VALUE"""),3.0)</f>
        <v>3</v>
      </c>
      <c r="N14" s="79"/>
      <c r="O14" s="55"/>
    </row>
    <row r="15" ht="22.5" customHeight="1">
      <c r="A15" s="91"/>
      <c r="B15" s="91"/>
      <c r="C15" s="85"/>
      <c r="D15" s="86"/>
      <c r="E15" s="86"/>
      <c r="F15" s="92"/>
      <c r="G15" s="80"/>
      <c r="H15" s="78"/>
      <c r="I15" s="19"/>
      <c r="J15" s="19"/>
      <c r="K15" s="87"/>
      <c r="L15" s="88" t="str">
        <f>IFERROR(__xludf.DUMMYFUNCTION("""COMPUTED_VALUE"""),"Presentation")</f>
        <v>Presentation</v>
      </c>
      <c r="M15" s="88">
        <f>IFERROR(__xludf.DUMMYFUNCTION("""COMPUTED_VALUE"""),1.0)</f>
        <v>1</v>
      </c>
      <c r="N15" s="79"/>
      <c r="O15" s="49"/>
    </row>
    <row r="16" ht="22.5" customHeight="1">
      <c r="A16" s="91"/>
      <c r="B16" s="91"/>
      <c r="C16" s="89"/>
      <c r="D16" s="90"/>
      <c r="E16" s="90"/>
      <c r="F16" s="92"/>
      <c r="G16" s="80"/>
      <c r="H16" s="78"/>
      <c r="I16" s="19"/>
      <c r="J16" s="19"/>
      <c r="K16" s="87"/>
      <c r="L16" s="88" t="str">
        <f>IFERROR(__xludf.DUMMYFUNCTION("""COMPUTED_VALUE"""),"Qualified")</f>
        <v>Qualified</v>
      </c>
      <c r="M16" s="88">
        <f>IFERROR(__xludf.DUMMYFUNCTION("""COMPUTED_VALUE"""),1.0)</f>
        <v>1</v>
      </c>
      <c r="N16" s="79"/>
      <c r="O16" s="49"/>
    </row>
    <row r="17" ht="22.5" customHeight="1">
      <c r="A17" s="91"/>
      <c r="B17" s="91"/>
      <c r="D17" s="90"/>
      <c r="F17" s="79"/>
      <c r="G17" s="80"/>
      <c r="H17" s="78"/>
      <c r="I17" s="78"/>
      <c r="J17" s="19"/>
      <c r="K17" s="19"/>
      <c r="L17" s="19"/>
      <c r="M17" s="81"/>
      <c r="N17" s="79"/>
      <c r="O17" s="49"/>
    </row>
    <row r="18" ht="22.5" customHeight="1">
      <c r="A18" s="91"/>
      <c r="B18" s="91"/>
      <c r="C18" s="92"/>
      <c r="D18" s="79"/>
      <c r="E18" s="79"/>
      <c r="F18" s="79"/>
      <c r="G18" s="81"/>
      <c r="H18" s="78"/>
      <c r="I18" s="79"/>
      <c r="J18" s="81"/>
      <c r="K18" s="79"/>
      <c r="L18" s="79"/>
      <c r="M18" s="81"/>
      <c r="N18" s="93"/>
      <c r="O18" s="94"/>
    </row>
    <row r="19" ht="22.5" customHeight="1">
      <c r="A19" s="91"/>
      <c r="B19" s="95"/>
      <c r="C19" s="96"/>
      <c r="D19" s="79"/>
      <c r="E19" s="79"/>
      <c r="F19" s="79"/>
      <c r="G19" s="81"/>
      <c r="H19" s="78"/>
      <c r="I19" s="79"/>
      <c r="J19" s="79"/>
      <c r="K19" s="79"/>
      <c r="L19" s="83" t="str">
        <f>IFERROR(__xludf.DUMMYFUNCTION("query(Opportunities!1:12,""select E , sum(F) where (C &lt;&gt; '') group by E order by E label sum(F) 'Total value', E 'Stage' "", 3)"),"Stage")</f>
        <v>Stage</v>
      </c>
      <c r="M19" s="84" t="str">
        <f>IFERROR(__xludf.DUMMYFUNCTION("""COMPUTED_VALUE"""),"Total value")</f>
        <v>Total value</v>
      </c>
      <c r="N19" s="93"/>
      <c r="O19" s="53"/>
    </row>
    <row r="20" ht="22.5" customHeight="1">
      <c r="A20" s="97"/>
      <c r="B20" s="97"/>
      <c r="C20" s="96"/>
      <c r="D20" s="79"/>
      <c r="E20" s="79"/>
      <c r="F20" s="79"/>
      <c r="G20" s="81"/>
      <c r="H20" s="78"/>
      <c r="I20" s="79"/>
      <c r="J20" s="87"/>
      <c r="K20" s="87"/>
      <c r="L20" s="98" t="str">
        <f>IFERROR(__xludf.DUMMYFUNCTION("""COMPUTED_VALUE"""),"Contract Sent")</f>
        <v>Contract Sent</v>
      </c>
      <c r="M20" s="99">
        <f>IFERROR(__xludf.DUMMYFUNCTION("""COMPUTED_VALUE"""),2000.0)</f>
        <v>2000</v>
      </c>
      <c r="N20" s="93"/>
      <c r="O20" s="100"/>
    </row>
    <row r="21" ht="22.5" customHeight="1">
      <c r="A21" s="101"/>
      <c r="B21" s="101"/>
      <c r="C21" s="96"/>
      <c r="D21" s="79"/>
      <c r="E21" s="79"/>
      <c r="F21" s="93"/>
      <c r="G21" s="102"/>
      <c r="H21" s="103"/>
      <c r="I21" s="103"/>
      <c r="J21" s="19"/>
      <c r="K21" s="19"/>
      <c r="L21" s="98" t="str">
        <f>IFERROR(__xludf.DUMMYFUNCTION("""COMPUTED_VALUE"""),"Follow-up")</f>
        <v>Follow-up</v>
      </c>
      <c r="M21" s="99">
        <f>IFERROR(__xludf.DUMMYFUNCTION("""COMPUTED_VALUE"""),32999.0)</f>
        <v>32999</v>
      </c>
      <c r="N21" s="104"/>
      <c r="O21" s="105"/>
    </row>
    <row r="22" ht="22.5" customHeight="1">
      <c r="A22" s="91"/>
      <c r="B22" s="91"/>
      <c r="C22" s="96"/>
      <c r="D22" s="79"/>
      <c r="E22" s="79"/>
      <c r="F22" s="93"/>
      <c r="G22" s="102"/>
      <c r="H22" s="103"/>
      <c r="I22" s="103"/>
      <c r="J22" s="19"/>
      <c r="K22" s="19"/>
      <c r="L22" s="98" t="str">
        <f>IFERROR(__xludf.DUMMYFUNCTION("""COMPUTED_VALUE"""),"Negotiation")</f>
        <v>Negotiation</v>
      </c>
      <c r="M22" s="99">
        <f>IFERROR(__xludf.DUMMYFUNCTION("""COMPUTED_VALUE"""),133785.0)</f>
        <v>133785</v>
      </c>
      <c r="N22" s="104"/>
      <c r="O22" s="105"/>
    </row>
    <row r="23" ht="22.5" customHeight="1">
      <c r="A23" s="106"/>
      <c r="B23" s="106"/>
      <c r="C23" s="107"/>
      <c r="J23" s="19"/>
      <c r="K23" s="19"/>
      <c r="L23" s="98" t="str">
        <f>IFERROR(__xludf.DUMMYFUNCTION("""COMPUTED_VALUE"""),"Presentation")</f>
        <v>Presentation</v>
      </c>
      <c r="M23" s="99">
        <f>IFERROR(__xludf.DUMMYFUNCTION("""COMPUTED_VALUE"""),100000.0)</f>
        <v>100000</v>
      </c>
      <c r="N23" s="104"/>
      <c r="O23" s="105"/>
    </row>
    <row r="24" ht="22.5" customHeight="1">
      <c r="A24" s="106"/>
      <c r="B24" s="106"/>
      <c r="C24" s="78"/>
      <c r="D24" s="78"/>
      <c r="E24" s="78"/>
      <c r="F24" s="78"/>
      <c r="G24" s="80"/>
      <c r="H24" s="78"/>
      <c r="I24" s="78"/>
      <c r="J24" s="19"/>
      <c r="K24" s="19"/>
      <c r="L24" s="88" t="str">
        <f>IFERROR(__xludf.DUMMYFUNCTION("""COMPUTED_VALUE"""),"Qualified")</f>
        <v>Qualified</v>
      </c>
      <c r="M24" s="99">
        <f>IFERROR(__xludf.DUMMYFUNCTION("""COMPUTED_VALUE"""),12131.0)</f>
        <v>12131</v>
      </c>
      <c r="N24" s="104"/>
      <c r="O24" s="105"/>
    </row>
    <row r="25" ht="22.5" customHeight="1">
      <c r="A25" s="108"/>
      <c r="B25" s="108"/>
      <c r="C25" s="78"/>
      <c r="D25" s="78"/>
      <c r="E25" s="78"/>
      <c r="F25" s="78"/>
      <c r="G25" s="80"/>
      <c r="H25" s="78"/>
      <c r="I25" s="78"/>
      <c r="J25" s="19"/>
      <c r="K25" s="19"/>
      <c r="L25" s="19"/>
      <c r="M25" s="19"/>
      <c r="N25" s="104"/>
      <c r="O25" s="105"/>
    </row>
    <row r="26" ht="22.5" customHeight="1">
      <c r="A26" s="109"/>
      <c r="B26" s="109"/>
      <c r="C26" s="76"/>
      <c r="D26" s="76"/>
      <c r="E26" s="76"/>
      <c r="F26" s="76"/>
      <c r="G26" s="77"/>
      <c r="H26" s="76"/>
      <c r="I26" s="76"/>
      <c r="N26" s="100"/>
      <c r="O26" s="100"/>
    </row>
    <row r="27" ht="22.5" customHeight="1">
      <c r="A27" s="109"/>
      <c r="B27" s="109"/>
      <c r="C27" s="76"/>
      <c r="D27" s="76"/>
      <c r="E27" s="76"/>
      <c r="F27" s="76"/>
      <c r="G27" s="77"/>
      <c r="H27" s="76"/>
      <c r="I27" s="76"/>
      <c r="J27" s="55"/>
      <c r="K27" s="55"/>
      <c r="L27" s="110"/>
      <c r="M27" s="111"/>
      <c r="N27" s="100"/>
      <c r="O27" s="100"/>
    </row>
  </sheetData>
  <mergeCells count="14">
    <mergeCell ref="L5:L7"/>
    <mergeCell ref="M5:M7"/>
    <mergeCell ref="N5:N7"/>
    <mergeCell ref="C13:C14"/>
    <mergeCell ref="C16:C17"/>
    <mergeCell ref="E16:E17"/>
    <mergeCell ref="C23:I23"/>
    <mergeCell ref="C5:E7"/>
    <mergeCell ref="F5:F7"/>
    <mergeCell ref="G5:G7"/>
    <mergeCell ref="H5:H7"/>
    <mergeCell ref="I5:I7"/>
    <mergeCell ref="J5:J7"/>
    <mergeCell ref="K5:K7"/>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pane xSplit="3.0" ySplit="3.0" topLeftCell="D4" activePane="bottomRight" state="frozen"/>
      <selection activeCell="D1" sqref="D1" pane="topRight"/>
      <selection activeCell="A4" sqref="A4" pane="bottomLeft"/>
      <selection activeCell="D4" sqref="D4" pane="bottomRight"/>
    </sheetView>
  </sheetViews>
  <sheetFormatPr customHeight="1" defaultColWidth="12.63" defaultRowHeight="15.75"/>
  <cols>
    <col customWidth="1" min="1" max="1" width="3.88"/>
    <col customWidth="1" min="2" max="2" width="11.38"/>
    <col customWidth="1" min="3" max="3" width="25.13"/>
    <col customWidth="1" min="4" max="4" width="19.25"/>
    <col customWidth="1" min="6" max="6" width="16.88"/>
    <col customWidth="1" min="7" max="7" width="20.75"/>
    <col customWidth="1" min="13" max="13" width="13.38"/>
    <col customWidth="1" min="14" max="14" width="37.63"/>
    <col customWidth="1" min="15" max="15" width="3.88"/>
  </cols>
  <sheetData>
    <row r="1" ht="51.0" customHeight="1">
      <c r="A1" s="112"/>
      <c r="B1" s="112"/>
      <c r="C1" s="113" t="s">
        <v>11</v>
      </c>
      <c r="D1" s="114" t="s">
        <v>21</v>
      </c>
      <c r="E1" s="115" t="s">
        <v>22</v>
      </c>
      <c r="F1" s="115"/>
      <c r="G1" s="116"/>
      <c r="H1" s="116"/>
      <c r="I1" s="116"/>
      <c r="J1" s="116"/>
      <c r="K1" s="116"/>
      <c r="L1" s="116"/>
      <c r="M1" s="116"/>
      <c r="N1" s="116"/>
      <c r="O1" s="117"/>
    </row>
    <row r="2" ht="22.5" customHeight="1">
      <c r="A2" s="118"/>
      <c r="B2" s="118"/>
      <c r="C2" s="118"/>
      <c r="D2" s="119"/>
      <c r="E2" s="119"/>
      <c r="F2" s="119"/>
      <c r="G2" s="119"/>
      <c r="H2" s="119"/>
      <c r="I2" s="119"/>
      <c r="J2" s="119"/>
      <c r="K2" s="119"/>
      <c r="L2" s="119"/>
      <c r="M2" s="119"/>
      <c r="N2" s="119"/>
      <c r="O2" s="119"/>
    </row>
    <row r="3" ht="22.5" customHeight="1">
      <c r="A3" s="118"/>
      <c r="B3" s="120" t="s">
        <v>23</v>
      </c>
      <c r="C3" s="121" t="s">
        <v>24</v>
      </c>
      <c r="D3" s="122" t="s">
        <v>25</v>
      </c>
      <c r="E3" s="122" t="s">
        <v>26</v>
      </c>
      <c r="F3" s="122" t="s">
        <v>27</v>
      </c>
      <c r="G3" s="122" t="s">
        <v>28</v>
      </c>
      <c r="H3" s="122" t="s">
        <v>29</v>
      </c>
      <c r="I3" s="122" t="s">
        <v>30</v>
      </c>
      <c r="J3" s="122" t="s">
        <v>31</v>
      </c>
      <c r="K3" s="122" t="s">
        <v>32</v>
      </c>
      <c r="L3" s="122" t="s">
        <v>33</v>
      </c>
      <c r="M3" s="122" t="s">
        <v>34</v>
      </c>
      <c r="N3" s="122" t="s">
        <v>35</v>
      </c>
      <c r="O3" s="119"/>
    </row>
    <row r="4" ht="22.5" customHeight="1">
      <c r="A4" s="123"/>
      <c r="B4" s="124" t="s">
        <v>36</v>
      </c>
      <c r="C4" s="125" t="s">
        <v>37</v>
      </c>
      <c r="D4" s="125" t="s">
        <v>38</v>
      </c>
      <c r="E4" s="126" t="str">
        <f>HYPERLINK("mailto:thomas@ozerflex.com","thomas@ozerflex.com")</f>
        <v>thomas@ozerflex.com</v>
      </c>
      <c r="F4" s="125" t="s">
        <v>39</v>
      </c>
      <c r="G4" s="125" t="s">
        <v>40</v>
      </c>
      <c r="H4" s="125" t="s">
        <v>41</v>
      </c>
      <c r="I4" s="127" t="s">
        <v>42</v>
      </c>
      <c r="J4" s="128" t="s">
        <v>43</v>
      </c>
      <c r="K4" s="125" t="s">
        <v>44</v>
      </c>
      <c r="L4" s="125">
        <v>90567.0</v>
      </c>
      <c r="M4" s="129" t="str">
        <f t="shared" ref="M4:M10" si="1">if(D4="","-",hyperlink("http://www.linkedin.com/search/fpsearch?type=people&amp;keywords="&amp;C4&amp;" "&amp;D4&amp;"&amp;pplSearchOrigin=GLHD&amp;pageKey=fps_results"))</f>
        <v>http://www.linkedin.com/search/fpsearch?type=people&amp;keywords=Thomas Liao ozerflex&amp;pplSearchOrigin=GLHD&amp;pageKey=fps_results</v>
      </c>
      <c r="N4" s="125"/>
      <c r="O4" s="119"/>
    </row>
    <row r="5" ht="22.5" customHeight="1">
      <c r="A5" s="123"/>
      <c r="B5" s="130" t="s">
        <v>45</v>
      </c>
      <c r="C5" s="131" t="s">
        <v>46</v>
      </c>
      <c r="D5" s="131" t="s">
        <v>47</v>
      </c>
      <c r="E5" s="127" t="str">
        <f>HYPERLINK("mailto:lillian@fixfase.com","lillian@fixfase.com")</f>
        <v>lillian@fixfase.com</v>
      </c>
      <c r="F5" s="125" t="s">
        <v>48</v>
      </c>
      <c r="G5" s="125" t="s">
        <v>40</v>
      </c>
      <c r="H5" s="125" t="s">
        <v>49</v>
      </c>
      <c r="I5" s="132" t="s">
        <v>50</v>
      </c>
      <c r="J5" s="128" t="s">
        <v>51</v>
      </c>
      <c r="K5" s="125" t="s">
        <v>52</v>
      </c>
      <c r="L5" s="125">
        <v>90456.0</v>
      </c>
      <c r="M5" s="129" t="str">
        <f t="shared" si="1"/>
        <v>http://www.linkedin.com/search/fpsearch?type=people&amp;keywords=Lillian Soto Fixfase&amp;pplSearchOrigin=GLHD&amp;pageKey=fps_results</v>
      </c>
      <c r="N5" s="125"/>
      <c r="O5" s="119"/>
    </row>
    <row r="6" ht="22.5" customHeight="1">
      <c r="A6" s="123"/>
      <c r="B6" s="130" t="s">
        <v>53</v>
      </c>
      <c r="C6" s="133" t="s">
        <v>54</v>
      </c>
      <c r="D6" s="133" t="s">
        <v>55</v>
      </c>
      <c r="E6" s="134" t="str">
        <f>HYPERLINK("mailto:violette@namdrill.com","violette@namdrill.com")</f>
        <v>violette@namdrill.com</v>
      </c>
      <c r="F6" s="125" t="s">
        <v>56</v>
      </c>
      <c r="G6" s="125" t="s">
        <v>57</v>
      </c>
      <c r="H6" s="125" t="s">
        <v>58</v>
      </c>
      <c r="I6" s="135" t="s">
        <v>59</v>
      </c>
      <c r="J6" s="128" t="s">
        <v>60</v>
      </c>
      <c r="K6" s="125" t="s">
        <v>61</v>
      </c>
      <c r="L6" s="125">
        <v>28407.0</v>
      </c>
      <c r="M6" s="129" t="str">
        <f t="shared" si="1"/>
        <v>http://www.linkedin.com/search/fpsearch?type=people&amp;keywords=Violette Gatewood Namdrill&amp;pplSearchOrigin=GLHD&amp;pageKey=fps_results</v>
      </c>
      <c r="N6" s="125"/>
      <c r="O6" s="119"/>
    </row>
    <row r="7" ht="22.5" customHeight="1">
      <c r="A7" s="123"/>
      <c r="B7" s="130" t="s">
        <v>53</v>
      </c>
      <c r="C7" s="133" t="s">
        <v>62</v>
      </c>
      <c r="D7" s="133" t="s">
        <v>63</v>
      </c>
      <c r="E7" s="134" t="str">
        <f>HYPERLINK("mailto:mary@saltace.com","mary@saltace.com")</f>
        <v>mary@saltace.com</v>
      </c>
      <c r="F7" s="125" t="s">
        <v>64</v>
      </c>
      <c r="G7" s="125" t="s">
        <v>65</v>
      </c>
      <c r="H7" s="125" t="s">
        <v>66</v>
      </c>
      <c r="I7" s="135" t="s">
        <v>67</v>
      </c>
      <c r="J7" s="128" t="s">
        <v>68</v>
      </c>
      <c r="K7" s="125" t="s">
        <v>69</v>
      </c>
      <c r="L7" s="125">
        <v>33247.0</v>
      </c>
      <c r="M7" s="129" t="str">
        <f t="shared" si="1"/>
        <v>http://www.linkedin.com/search/fpsearch?type=people&amp;keywords=Mary Garcia Saltace&amp;pplSearchOrigin=GLHD&amp;pageKey=fps_results</v>
      </c>
      <c r="N7" s="125"/>
      <c r="O7" s="119"/>
    </row>
    <row r="8" ht="22.5" customHeight="1">
      <c r="A8" s="123"/>
      <c r="B8" s="130" t="s">
        <v>45</v>
      </c>
      <c r="C8" s="133" t="s">
        <v>70</v>
      </c>
      <c r="D8" s="133" t="s">
        <v>71</v>
      </c>
      <c r="E8" s="134" t="str">
        <f>HYPERLINK("mailto:cameron@moveplanet.com","cameron@moveplanet.com")</f>
        <v>cameron@moveplanet.com</v>
      </c>
      <c r="F8" s="125" t="s">
        <v>72</v>
      </c>
      <c r="G8" s="125" t="s">
        <v>57</v>
      </c>
      <c r="H8" s="125" t="s">
        <v>73</v>
      </c>
      <c r="I8" s="135" t="s">
        <v>74</v>
      </c>
      <c r="J8" s="128" t="s">
        <v>75</v>
      </c>
      <c r="K8" s="125" t="s">
        <v>76</v>
      </c>
      <c r="L8" s="125">
        <v>74482.0</v>
      </c>
      <c r="M8" s="129" t="str">
        <f t="shared" si="1"/>
        <v>http://www.linkedin.com/search/fpsearch?type=people&amp;keywords=Cameron Lyle Moveplanet&amp;pplSearchOrigin=GLHD&amp;pageKey=fps_results</v>
      </c>
      <c r="N8" s="125"/>
      <c r="O8" s="119"/>
    </row>
    <row r="9" ht="22.5" customHeight="1">
      <c r="A9" s="123"/>
      <c r="B9" s="130" t="s">
        <v>36</v>
      </c>
      <c r="C9" s="133" t="s">
        <v>77</v>
      </c>
      <c r="D9" s="133" t="s">
        <v>78</v>
      </c>
      <c r="E9" s="134" t="str">
        <f>HYPERLINK("mailto:mildred@finware.com","mildred@finware.com")</f>
        <v>mildred@finware.com</v>
      </c>
      <c r="F9" s="125" t="s">
        <v>79</v>
      </c>
      <c r="G9" s="125" t="s">
        <v>40</v>
      </c>
      <c r="H9" s="125" t="s">
        <v>80</v>
      </c>
      <c r="I9" s="135" t="s">
        <v>81</v>
      </c>
      <c r="J9" s="128" t="s">
        <v>82</v>
      </c>
      <c r="K9" s="125" t="s">
        <v>83</v>
      </c>
      <c r="L9" s="125">
        <v>27760.0</v>
      </c>
      <c r="M9" s="129" t="str">
        <f t="shared" si="1"/>
        <v>http://www.linkedin.com/search/fpsearch?type=people&amp;keywords=Mildred Noriega Finware&amp;pplSearchOrigin=GLHD&amp;pageKey=fps_results</v>
      </c>
      <c r="N9" s="125"/>
      <c r="O9" s="119"/>
    </row>
    <row r="10" ht="22.5" customHeight="1">
      <c r="A10" s="123"/>
      <c r="B10" s="136" t="s">
        <v>84</v>
      </c>
      <c r="C10" s="137" t="s">
        <v>85</v>
      </c>
      <c r="D10" s="137" t="s">
        <v>86</v>
      </c>
      <c r="E10" s="138" t="str">
        <f>HYPERLINK("mailto:melody@driplectronics.com","melody@driplectronics.com")</f>
        <v>melody@driplectronics.com</v>
      </c>
      <c r="F10" s="139" t="s">
        <v>87</v>
      </c>
      <c r="G10" s="139" t="s">
        <v>65</v>
      </c>
      <c r="H10" s="139" t="s">
        <v>88</v>
      </c>
      <c r="I10" s="140" t="s">
        <v>89</v>
      </c>
      <c r="J10" s="141" t="s">
        <v>90</v>
      </c>
      <c r="K10" s="139" t="s">
        <v>91</v>
      </c>
      <c r="L10" s="139">
        <v>34119.0</v>
      </c>
      <c r="M10" s="142" t="str">
        <f t="shared" si="1"/>
        <v>http://www.linkedin.com/search/fpsearch?type=people&amp;keywords=Melody Estes Dripelectronics&amp;pplSearchOrigin=GLHD&amp;pageKey=fps_results</v>
      </c>
      <c r="N10" s="143"/>
      <c r="O10" s="144"/>
    </row>
    <row r="11" ht="22.5" customHeight="1">
      <c r="A11" s="123"/>
      <c r="B11" s="123"/>
      <c r="C11" s="145"/>
      <c r="D11" s="145"/>
      <c r="E11" s="145"/>
      <c r="F11" s="119"/>
      <c r="G11" s="119"/>
      <c r="H11" s="119"/>
      <c r="I11" s="146"/>
      <c r="J11" s="147"/>
      <c r="K11" s="119"/>
      <c r="L11" s="119"/>
      <c r="M11" s="148"/>
      <c r="N11" s="144"/>
      <c r="O11" s="144"/>
    </row>
  </sheetData>
  <autoFilter ref="$B$3:$B$11"/>
  <dataValidations>
    <dataValidation type="list" allowBlank="1" sqref="G4:G11">
      <formula1>Settings!$B$5:$B$11</formula1>
    </dataValidation>
  </dataValidations>
  <hyperlinks>
    <hyperlink r:id="rId2" ref="I4"/>
    <hyperlink r:id="rId3" ref="I5"/>
    <hyperlink r:id="rId4" ref="I6"/>
    <hyperlink r:id="rId5" ref="I7"/>
    <hyperlink r:id="rId6" ref="I8"/>
    <hyperlink r:id="rId7" ref="I9"/>
    <hyperlink r:id="rId8" ref="I10"/>
  </hyperlinks>
  <drawing r:id="rId9"/>
  <legacyDrawing r:id="rId10"/>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pane xSplit="3.0" ySplit="3.0" topLeftCell="D4" activePane="bottomRight" state="frozen"/>
      <selection activeCell="D1" sqref="D1" pane="topRight"/>
      <selection activeCell="A4" sqref="A4" pane="bottomLeft"/>
      <selection activeCell="D4" sqref="D4" pane="bottomRight"/>
    </sheetView>
  </sheetViews>
  <sheetFormatPr customHeight="1" defaultColWidth="12.63" defaultRowHeight="15.75"/>
  <cols>
    <col customWidth="1" min="1" max="1" width="3.88"/>
    <col customWidth="1" min="2" max="2" width="11.38"/>
    <col customWidth="1" min="3" max="3" width="25.13"/>
    <col customWidth="1" min="4" max="4" width="19.25"/>
    <col customWidth="1" min="13" max="13" width="13.38"/>
    <col customWidth="1" min="14" max="14" width="37.63"/>
    <col customWidth="1" min="15" max="15" width="3.88"/>
  </cols>
  <sheetData>
    <row r="1" ht="51.0" customHeight="1">
      <c r="A1" s="112"/>
      <c r="B1" s="112"/>
      <c r="C1" s="113" t="s">
        <v>13</v>
      </c>
      <c r="D1" s="114" t="s">
        <v>21</v>
      </c>
      <c r="E1" s="149" t="s">
        <v>92</v>
      </c>
      <c r="F1" s="116"/>
      <c r="G1" s="116"/>
      <c r="H1" s="116"/>
      <c r="I1" s="116"/>
      <c r="J1" s="116"/>
      <c r="K1" s="116"/>
      <c r="L1" s="116"/>
      <c r="M1" s="116"/>
      <c r="N1" s="116"/>
      <c r="O1" s="117"/>
    </row>
    <row r="2" ht="22.5" customHeight="1">
      <c r="A2" s="118"/>
      <c r="B2" s="150"/>
      <c r="C2" s="118"/>
      <c r="D2" s="118"/>
      <c r="E2" s="118"/>
      <c r="F2" s="118"/>
      <c r="G2" s="118"/>
      <c r="H2" s="118"/>
      <c r="I2" s="118"/>
      <c r="J2" s="118"/>
      <c r="K2" s="118"/>
      <c r="L2" s="118"/>
      <c r="M2" s="118"/>
      <c r="N2" s="119"/>
      <c r="O2" s="119"/>
    </row>
    <row r="3" ht="22.5" customHeight="1">
      <c r="A3" s="118"/>
      <c r="B3" s="151" t="s">
        <v>23</v>
      </c>
      <c r="C3" s="121" t="s">
        <v>93</v>
      </c>
      <c r="D3" s="121" t="s">
        <v>28</v>
      </c>
      <c r="E3" s="121" t="s">
        <v>29</v>
      </c>
      <c r="F3" s="121" t="s">
        <v>94</v>
      </c>
      <c r="G3" s="121" t="s">
        <v>95</v>
      </c>
      <c r="H3" s="121" t="s">
        <v>31</v>
      </c>
      <c r="I3" s="121" t="s">
        <v>32</v>
      </c>
      <c r="J3" s="121" t="s">
        <v>33</v>
      </c>
      <c r="K3" s="121" t="s">
        <v>96</v>
      </c>
      <c r="L3" s="121" t="s">
        <v>34</v>
      </c>
      <c r="M3" s="121" t="s">
        <v>97</v>
      </c>
      <c r="N3" s="122" t="s">
        <v>35</v>
      </c>
      <c r="O3" s="119"/>
    </row>
    <row r="4" ht="22.5" customHeight="1">
      <c r="A4" s="152"/>
      <c r="B4" s="153" t="s">
        <v>36</v>
      </c>
      <c r="C4" s="125" t="s">
        <v>38</v>
      </c>
      <c r="D4" s="125" t="s">
        <v>40</v>
      </c>
      <c r="E4" s="125" t="s">
        <v>41</v>
      </c>
      <c r="F4" s="154" t="s">
        <v>98</v>
      </c>
      <c r="G4" s="155" t="s">
        <v>42</v>
      </c>
      <c r="H4" s="128" t="s">
        <v>43</v>
      </c>
      <c r="I4" s="125" t="s">
        <v>44</v>
      </c>
      <c r="J4" s="125">
        <v>90567.0</v>
      </c>
      <c r="K4" s="156" t="s">
        <v>99</v>
      </c>
      <c r="L4" s="129" t="str">
        <f t="shared" ref="L4:L10" si="1">if(C4="","-",hyperlink("https://www.linkedin.com/vsearch/c?type=companies&amp;keywords="&amp;C4&amp;"&amp;orig=GLHD&amp;rsid=&amp;pageKey=biz-overview-internal&amp;trkInfo=&amp;search=Search"))</f>
        <v>https://www.linkedin.com/vsearch/c?type=companies&amp;keywords=ozerflex&amp;orig=GLHD&amp;rsid=&amp;pageKey=biz-overview-internal&amp;trkInfo=&amp;search=Search</v>
      </c>
      <c r="M4" s="156" t="s">
        <v>100</v>
      </c>
      <c r="N4" s="125"/>
      <c r="O4" s="119"/>
    </row>
    <row r="5" ht="22.5" customHeight="1">
      <c r="A5" s="152"/>
      <c r="B5" s="157" t="s">
        <v>45</v>
      </c>
      <c r="C5" s="131" t="s">
        <v>47</v>
      </c>
      <c r="D5" s="125" t="s">
        <v>57</v>
      </c>
      <c r="E5" s="125" t="s">
        <v>49</v>
      </c>
      <c r="F5" s="154" t="s">
        <v>101</v>
      </c>
      <c r="G5" s="158" t="s">
        <v>50</v>
      </c>
      <c r="H5" s="128" t="s">
        <v>51</v>
      </c>
      <c r="I5" s="125" t="s">
        <v>52</v>
      </c>
      <c r="J5" s="125">
        <v>90456.0</v>
      </c>
      <c r="K5" s="156" t="s">
        <v>99</v>
      </c>
      <c r="L5" s="129" t="str">
        <f t="shared" si="1"/>
        <v>https://www.linkedin.com/vsearch/c?type=companies&amp;keywords=Fixfase&amp;orig=GLHD&amp;rsid=&amp;pageKey=biz-overview-internal&amp;trkInfo=&amp;search=Search</v>
      </c>
      <c r="M5" s="156" t="s">
        <v>102</v>
      </c>
      <c r="N5" s="125"/>
      <c r="O5" s="119"/>
    </row>
    <row r="6" ht="22.5" customHeight="1">
      <c r="A6" s="152"/>
      <c r="B6" s="157" t="s">
        <v>53</v>
      </c>
      <c r="C6" s="133" t="s">
        <v>55</v>
      </c>
      <c r="D6" s="125" t="s">
        <v>40</v>
      </c>
      <c r="E6" s="125" t="s">
        <v>58</v>
      </c>
      <c r="F6" s="154" t="s">
        <v>103</v>
      </c>
      <c r="G6" s="159" t="s">
        <v>59</v>
      </c>
      <c r="H6" s="128" t="s">
        <v>60</v>
      </c>
      <c r="I6" s="125" t="s">
        <v>61</v>
      </c>
      <c r="J6" s="125">
        <v>28407.0</v>
      </c>
      <c r="K6" s="156" t="s">
        <v>99</v>
      </c>
      <c r="L6" s="129" t="str">
        <f t="shared" si="1"/>
        <v>https://www.linkedin.com/vsearch/c?type=companies&amp;keywords=Namdrill&amp;orig=GLHD&amp;rsid=&amp;pageKey=biz-overview-internal&amp;trkInfo=&amp;search=Search</v>
      </c>
      <c r="M6" s="156" t="s">
        <v>100</v>
      </c>
      <c r="N6" s="125"/>
      <c r="O6" s="119"/>
    </row>
    <row r="7" ht="22.5" customHeight="1">
      <c r="A7" s="152"/>
      <c r="B7" s="157" t="s">
        <v>53</v>
      </c>
      <c r="C7" s="133" t="s">
        <v>63</v>
      </c>
      <c r="D7" s="125" t="s">
        <v>65</v>
      </c>
      <c r="E7" s="125" t="s">
        <v>66</v>
      </c>
      <c r="F7" s="154" t="s">
        <v>104</v>
      </c>
      <c r="G7" s="159" t="s">
        <v>67</v>
      </c>
      <c r="H7" s="128" t="s">
        <v>68</v>
      </c>
      <c r="I7" s="125" t="s">
        <v>69</v>
      </c>
      <c r="J7" s="125">
        <v>33247.0</v>
      </c>
      <c r="K7" s="156" t="s">
        <v>99</v>
      </c>
      <c r="L7" s="129" t="str">
        <f t="shared" si="1"/>
        <v>https://www.linkedin.com/vsearch/c?type=companies&amp;keywords=Saltace&amp;orig=GLHD&amp;rsid=&amp;pageKey=biz-overview-internal&amp;trkInfo=&amp;search=Search</v>
      </c>
      <c r="M7" s="156" t="s">
        <v>102</v>
      </c>
      <c r="N7" s="125"/>
      <c r="O7" s="119"/>
    </row>
    <row r="8" ht="22.5" customHeight="1">
      <c r="A8" s="152"/>
      <c r="B8" s="157" t="s">
        <v>45</v>
      </c>
      <c r="C8" s="133" t="s">
        <v>71</v>
      </c>
      <c r="D8" s="125" t="s">
        <v>40</v>
      </c>
      <c r="E8" s="125" t="s">
        <v>73</v>
      </c>
      <c r="F8" s="154" t="s">
        <v>105</v>
      </c>
      <c r="G8" s="159" t="s">
        <v>74</v>
      </c>
      <c r="H8" s="128" t="s">
        <v>75</v>
      </c>
      <c r="I8" s="125" t="s">
        <v>76</v>
      </c>
      <c r="J8" s="125">
        <v>74482.0</v>
      </c>
      <c r="K8" s="156" t="s">
        <v>99</v>
      </c>
      <c r="L8" s="129" t="str">
        <f t="shared" si="1"/>
        <v>https://www.linkedin.com/vsearch/c?type=companies&amp;keywords=Moveplanet&amp;orig=GLHD&amp;rsid=&amp;pageKey=biz-overview-internal&amp;trkInfo=&amp;search=Search</v>
      </c>
      <c r="M8" s="156" t="s">
        <v>100</v>
      </c>
      <c r="N8" s="125"/>
      <c r="O8" s="119"/>
    </row>
    <row r="9" ht="22.5" customHeight="1">
      <c r="A9" s="152"/>
      <c r="B9" s="153" t="s">
        <v>36</v>
      </c>
      <c r="C9" s="133" t="s">
        <v>78</v>
      </c>
      <c r="D9" s="125" t="s">
        <v>40</v>
      </c>
      <c r="E9" s="125" t="s">
        <v>80</v>
      </c>
      <c r="F9" s="154" t="s">
        <v>106</v>
      </c>
      <c r="G9" s="159" t="s">
        <v>81</v>
      </c>
      <c r="H9" s="128" t="s">
        <v>82</v>
      </c>
      <c r="I9" s="125" t="s">
        <v>83</v>
      </c>
      <c r="J9" s="125">
        <v>27760.0</v>
      </c>
      <c r="K9" s="156" t="s">
        <v>99</v>
      </c>
      <c r="L9" s="129" t="str">
        <f t="shared" si="1"/>
        <v>https://www.linkedin.com/vsearch/c?type=companies&amp;keywords=Finware&amp;orig=GLHD&amp;rsid=&amp;pageKey=biz-overview-internal&amp;trkInfo=&amp;search=Search</v>
      </c>
      <c r="M9" s="156" t="s">
        <v>100</v>
      </c>
      <c r="N9" s="125"/>
      <c r="O9" s="119"/>
    </row>
    <row r="10" ht="22.5" customHeight="1">
      <c r="A10" s="152"/>
      <c r="B10" s="160" t="s">
        <v>84</v>
      </c>
      <c r="C10" s="137" t="s">
        <v>86</v>
      </c>
      <c r="D10" s="139" t="s">
        <v>57</v>
      </c>
      <c r="E10" s="139" t="s">
        <v>88</v>
      </c>
      <c r="F10" s="161" t="s">
        <v>107</v>
      </c>
      <c r="G10" s="162" t="s">
        <v>89</v>
      </c>
      <c r="H10" s="141" t="s">
        <v>90</v>
      </c>
      <c r="I10" s="139" t="s">
        <v>91</v>
      </c>
      <c r="J10" s="139">
        <v>34119.0</v>
      </c>
      <c r="K10" s="163" t="s">
        <v>99</v>
      </c>
      <c r="L10" s="142" t="str">
        <f t="shared" si="1"/>
        <v>https://www.linkedin.com/vsearch/c?type=companies&amp;keywords=Dripelectronics&amp;orig=GLHD&amp;rsid=&amp;pageKey=biz-overview-internal&amp;trkInfo=&amp;search=Search</v>
      </c>
      <c r="M10" s="163" t="s">
        <v>102</v>
      </c>
      <c r="N10" s="143"/>
      <c r="O10" s="144"/>
    </row>
    <row r="11" ht="22.5" customHeight="1">
      <c r="A11" s="164"/>
      <c r="B11" s="164"/>
      <c r="C11" s="164"/>
      <c r="D11" s="165"/>
      <c r="E11" s="164"/>
      <c r="F11" s="164"/>
      <c r="G11" s="164"/>
      <c r="H11" s="164"/>
      <c r="I11" s="164"/>
      <c r="J11" s="164"/>
      <c r="K11" s="164"/>
      <c r="L11" s="166"/>
      <c r="M11" s="164"/>
      <c r="N11" s="164"/>
      <c r="O11" s="164"/>
    </row>
  </sheetData>
  <autoFilter ref="$B$3:$B$11"/>
  <dataValidations>
    <dataValidation type="list" allowBlank="1" sqref="D4:D11">
      <formula1>Settings!$B$5:$B$11</formula1>
    </dataValidation>
  </dataValidations>
  <hyperlinks>
    <hyperlink r:id="rId1" ref="G4"/>
    <hyperlink r:id="rId2" ref="G5"/>
    <hyperlink r:id="rId3" ref="G6"/>
    <hyperlink r:id="rId4" ref="G7"/>
    <hyperlink r:id="rId5" ref="G8"/>
    <hyperlink r:id="rId6" ref="G9"/>
    <hyperlink r:id="rId7" ref="G10"/>
  </hyperlinks>
  <drawing r:id="rId8"/>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pane xSplit="3.0" ySplit="3.0" topLeftCell="D4" activePane="bottomRight" state="frozen"/>
      <selection activeCell="D1" sqref="D1" pane="topRight"/>
      <selection activeCell="A4" sqref="A4" pane="bottomLeft"/>
      <selection activeCell="D4" sqref="D4" pane="bottomRight"/>
    </sheetView>
  </sheetViews>
  <sheetFormatPr customHeight="1" defaultColWidth="12.63" defaultRowHeight="15.75"/>
  <cols>
    <col customWidth="1" min="1" max="1" width="3.88"/>
    <col customWidth="1" min="2" max="2" width="11.38"/>
    <col customWidth="1" min="3" max="3" width="25.13"/>
    <col customWidth="1" min="4" max="4" width="19.25"/>
    <col customWidth="1" min="13" max="13" width="37.63"/>
    <col customWidth="1" min="14" max="15" width="3.88"/>
  </cols>
  <sheetData>
    <row r="1" ht="51.0" customHeight="1">
      <c r="A1" s="112"/>
      <c r="B1" s="112"/>
      <c r="C1" s="113" t="s">
        <v>15</v>
      </c>
      <c r="D1" s="114" t="s">
        <v>21</v>
      </c>
      <c r="E1" s="149" t="s">
        <v>108</v>
      </c>
      <c r="F1" s="116"/>
      <c r="G1" s="116"/>
      <c r="H1" s="116"/>
      <c r="I1" s="116"/>
      <c r="J1" s="116"/>
      <c r="K1" s="116"/>
      <c r="L1" s="116"/>
      <c r="M1" s="116"/>
      <c r="N1" s="116"/>
      <c r="O1" s="117"/>
    </row>
    <row r="2" ht="22.5" customHeight="1">
      <c r="A2" s="167"/>
      <c r="B2" s="168"/>
      <c r="C2" s="167"/>
      <c r="D2" s="167"/>
      <c r="E2" s="167"/>
      <c r="F2" s="167"/>
      <c r="G2" s="167"/>
      <c r="H2" s="167"/>
      <c r="I2" s="167"/>
      <c r="J2" s="167"/>
      <c r="K2" s="167"/>
      <c r="L2" s="167"/>
      <c r="M2" s="119"/>
      <c r="N2" s="119"/>
      <c r="O2" s="119"/>
    </row>
    <row r="3" ht="22.5" customHeight="1">
      <c r="A3" s="167"/>
      <c r="B3" s="151" t="s">
        <v>23</v>
      </c>
      <c r="C3" s="169" t="s">
        <v>24</v>
      </c>
      <c r="D3" s="169" t="s">
        <v>25</v>
      </c>
      <c r="E3" s="169" t="s">
        <v>109</v>
      </c>
      <c r="F3" s="170" t="s">
        <v>110</v>
      </c>
      <c r="G3" s="170" t="s">
        <v>111</v>
      </c>
      <c r="H3" s="170" t="s">
        <v>112</v>
      </c>
      <c r="I3" s="169" t="s">
        <v>113</v>
      </c>
      <c r="J3" s="169" t="s">
        <v>114</v>
      </c>
      <c r="K3" s="169" t="s">
        <v>115</v>
      </c>
      <c r="L3" s="169" t="s">
        <v>116</v>
      </c>
      <c r="M3" s="171" t="s">
        <v>35</v>
      </c>
      <c r="N3" s="119"/>
      <c r="O3" s="119"/>
    </row>
    <row r="4" ht="22.5" customHeight="1">
      <c r="A4" s="152"/>
      <c r="B4" s="153" t="s">
        <v>117</v>
      </c>
      <c r="C4" s="172" t="s">
        <v>118</v>
      </c>
      <c r="D4" s="125" t="s">
        <v>38</v>
      </c>
      <c r="E4" s="173" t="s">
        <v>119</v>
      </c>
      <c r="F4" s="174">
        <v>12131.0</v>
      </c>
      <c r="G4" s="175">
        <v>42087.0</v>
      </c>
      <c r="H4" s="176">
        <v>0.3</v>
      </c>
      <c r="I4" s="173" t="s">
        <v>120</v>
      </c>
      <c r="J4" s="173" t="s">
        <v>121</v>
      </c>
      <c r="K4" s="172" t="s">
        <v>122</v>
      </c>
      <c r="L4" s="173" t="s">
        <v>123</v>
      </c>
      <c r="M4" s="125"/>
      <c r="N4" s="119"/>
      <c r="O4" s="119"/>
    </row>
    <row r="5" ht="22.5" customHeight="1">
      <c r="A5" s="152"/>
      <c r="B5" s="153" t="s">
        <v>122</v>
      </c>
      <c r="C5" s="156" t="s">
        <v>124</v>
      </c>
      <c r="D5" s="133" t="s">
        <v>63</v>
      </c>
      <c r="E5" s="128" t="s">
        <v>125</v>
      </c>
      <c r="F5" s="177">
        <v>3000.0</v>
      </c>
      <c r="G5" s="178">
        <v>42072.0</v>
      </c>
      <c r="H5" s="179">
        <v>0.2</v>
      </c>
      <c r="I5" s="128" t="s">
        <v>126</v>
      </c>
      <c r="J5" s="128" t="s">
        <v>127</v>
      </c>
      <c r="K5" s="156" t="s">
        <v>122</v>
      </c>
      <c r="L5" s="128" t="s">
        <v>128</v>
      </c>
      <c r="M5" s="125"/>
      <c r="N5" s="119"/>
      <c r="O5" s="119"/>
    </row>
    <row r="6" ht="22.5" customHeight="1">
      <c r="A6" s="152"/>
      <c r="B6" s="153" t="s">
        <v>129</v>
      </c>
      <c r="C6" s="156" t="s">
        <v>130</v>
      </c>
      <c r="D6" s="133" t="s">
        <v>71</v>
      </c>
      <c r="E6" s="128" t="s">
        <v>131</v>
      </c>
      <c r="F6" s="177">
        <v>2000.0</v>
      </c>
      <c r="G6" s="178">
        <v>42089.0</v>
      </c>
      <c r="H6" s="179">
        <v>0.5</v>
      </c>
      <c r="I6" s="128" t="s">
        <v>120</v>
      </c>
      <c r="J6" s="128" t="s">
        <v>121</v>
      </c>
      <c r="K6" s="156" t="s">
        <v>122</v>
      </c>
      <c r="L6" s="128" t="s">
        <v>123</v>
      </c>
      <c r="M6" s="125"/>
      <c r="N6" s="119"/>
      <c r="O6" s="119"/>
    </row>
    <row r="7" ht="22.5" customHeight="1">
      <c r="A7" s="152"/>
      <c r="B7" s="153" t="s">
        <v>132</v>
      </c>
      <c r="C7" s="156" t="s">
        <v>133</v>
      </c>
      <c r="D7" s="133" t="s">
        <v>63</v>
      </c>
      <c r="E7" s="128" t="s">
        <v>125</v>
      </c>
      <c r="F7" s="177">
        <v>29999.0</v>
      </c>
      <c r="G7" s="178">
        <v>42090.0</v>
      </c>
      <c r="H7" s="179">
        <v>0.3</v>
      </c>
      <c r="I7" s="128" t="s">
        <v>120</v>
      </c>
      <c r="J7" s="128" t="s">
        <v>121</v>
      </c>
      <c r="K7" s="156" t="s">
        <v>134</v>
      </c>
      <c r="L7" s="128" t="s">
        <v>135</v>
      </c>
      <c r="M7" s="125"/>
      <c r="N7" s="119"/>
      <c r="O7" s="119"/>
    </row>
    <row r="8" ht="22.5" customHeight="1">
      <c r="A8" s="152"/>
      <c r="B8" s="153" t="s">
        <v>36</v>
      </c>
      <c r="C8" s="156" t="s">
        <v>136</v>
      </c>
      <c r="D8" s="133" t="s">
        <v>55</v>
      </c>
      <c r="E8" s="128" t="s">
        <v>137</v>
      </c>
      <c r="F8" s="177">
        <v>10101.0</v>
      </c>
      <c r="G8" s="178">
        <v>42107.0</v>
      </c>
      <c r="H8" s="179">
        <v>0.6</v>
      </c>
      <c r="I8" s="128" t="s">
        <v>120</v>
      </c>
      <c r="J8" s="128" t="s">
        <v>127</v>
      </c>
      <c r="K8" s="156" t="s">
        <v>122</v>
      </c>
      <c r="L8" s="128" t="s">
        <v>128</v>
      </c>
      <c r="M8" s="125"/>
      <c r="N8" s="119"/>
      <c r="O8" s="119"/>
    </row>
    <row r="9" ht="22.5" customHeight="1">
      <c r="A9" s="152"/>
      <c r="B9" s="153" t="s">
        <v>136</v>
      </c>
      <c r="C9" s="156" t="s">
        <v>138</v>
      </c>
      <c r="D9" s="133" t="s">
        <v>78</v>
      </c>
      <c r="E9" s="128" t="s">
        <v>139</v>
      </c>
      <c r="F9" s="177">
        <v>100000.0</v>
      </c>
      <c r="G9" s="178">
        <v>42130.0</v>
      </c>
      <c r="H9" s="179">
        <v>0.5</v>
      </c>
      <c r="I9" s="128" t="s">
        <v>140</v>
      </c>
      <c r="J9" s="128" t="s">
        <v>121</v>
      </c>
      <c r="K9" s="156" t="s">
        <v>122</v>
      </c>
      <c r="L9" s="128" t="s">
        <v>123</v>
      </c>
      <c r="M9" s="125"/>
      <c r="N9" s="119"/>
      <c r="O9" s="119"/>
    </row>
    <row r="10" ht="22.5" customHeight="1">
      <c r="A10" s="152"/>
      <c r="B10" s="153" t="s">
        <v>138</v>
      </c>
      <c r="C10" s="156" t="s">
        <v>141</v>
      </c>
      <c r="D10" s="137" t="s">
        <v>86</v>
      </c>
      <c r="E10" s="128" t="s">
        <v>137</v>
      </c>
      <c r="F10" s="177">
        <v>98684.0</v>
      </c>
      <c r="G10" s="178">
        <v>42201.0</v>
      </c>
      <c r="H10" s="179">
        <v>0.7</v>
      </c>
      <c r="I10" s="128" t="s">
        <v>126</v>
      </c>
      <c r="J10" s="128" t="s">
        <v>127</v>
      </c>
      <c r="K10" s="156" t="s">
        <v>129</v>
      </c>
      <c r="L10" s="128" t="s">
        <v>65</v>
      </c>
      <c r="M10" s="143"/>
      <c r="N10" s="144"/>
      <c r="O10" s="144"/>
    </row>
    <row r="11" ht="22.5" customHeight="1">
      <c r="A11" s="152"/>
      <c r="B11" s="180" t="s">
        <v>142</v>
      </c>
      <c r="C11" s="163" t="s">
        <v>143</v>
      </c>
      <c r="D11" s="131" t="s">
        <v>47</v>
      </c>
      <c r="E11" s="163" t="s">
        <v>137</v>
      </c>
      <c r="F11" s="181">
        <v>25000.0</v>
      </c>
      <c r="G11" s="182">
        <v>42235.0</v>
      </c>
      <c r="H11" s="183">
        <v>0.3</v>
      </c>
      <c r="I11" s="141" t="s">
        <v>120</v>
      </c>
      <c r="J11" s="141" t="s">
        <v>144</v>
      </c>
      <c r="K11" s="163" t="s">
        <v>122</v>
      </c>
      <c r="L11" s="141" t="s">
        <v>128</v>
      </c>
      <c r="M11" s="184"/>
      <c r="N11" s="164"/>
      <c r="O11" s="164"/>
    </row>
    <row r="12" ht="22.5" customHeight="1">
      <c r="A12" s="152"/>
      <c r="B12" s="118"/>
      <c r="C12" s="118"/>
      <c r="D12" s="118"/>
      <c r="E12" s="118"/>
      <c r="F12" s="185"/>
      <c r="G12" s="186"/>
      <c r="H12" s="187"/>
      <c r="I12" s="147"/>
      <c r="J12" s="147"/>
      <c r="K12" s="118"/>
      <c r="L12" s="147"/>
      <c r="M12" s="144"/>
      <c r="N12" s="144"/>
      <c r="O12" s="144"/>
    </row>
  </sheetData>
  <autoFilter ref="$B$3:$L$12"/>
  <dataValidations>
    <dataValidation type="list" allowBlank="1" showErrorMessage="1" sqref="E4:E12">
      <formula1>Settings!$C$5:$C$11</formula1>
    </dataValidation>
    <dataValidation type="list" allowBlank="1" showErrorMessage="1" sqref="I4:I12">
      <formula1>Settings!$D$5:$D$11</formula1>
    </dataValidation>
    <dataValidation type="list" allowBlank="1" showErrorMessage="1" sqref="J4:J12">
      <formula1>Settings!$F$5:$F$11</formula1>
    </dataValidation>
    <dataValidation type="list" allowBlank="1" showErrorMessage="1" sqref="L4:L12">
      <formula1>Settings!$E$5:$E$11</formula1>
    </dataValidation>
  </dataValidation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3.88"/>
    <col customWidth="1" min="2" max="2" width="21.25"/>
    <col customWidth="1" min="3" max="3" width="25.13"/>
    <col customWidth="1" min="4" max="6" width="20.5"/>
    <col customWidth="1" min="7" max="7" width="3.88"/>
  </cols>
  <sheetData>
    <row r="1" ht="51.0" customHeight="1">
      <c r="A1" s="112"/>
      <c r="B1" s="188" t="s">
        <v>145</v>
      </c>
      <c r="C1" s="189"/>
      <c r="D1" s="189"/>
      <c r="E1" s="189"/>
      <c r="F1" s="189"/>
      <c r="G1" s="189"/>
    </row>
    <row r="2" ht="22.5" customHeight="1">
      <c r="A2" s="190"/>
      <c r="B2" s="190"/>
      <c r="C2" s="190"/>
      <c r="D2" s="190"/>
      <c r="E2" s="190"/>
      <c r="F2" s="190"/>
      <c r="G2" s="190"/>
    </row>
    <row r="3" ht="22.5" customHeight="1">
      <c r="A3" s="190"/>
      <c r="B3" s="191" t="s">
        <v>146</v>
      </c>
      <c r="C3" s="192" t="s">
        <v>147</v>
      </c>
      <c r="D3" s="193"/>
      <c r="E3" s="193"/>
      <c r="F3" s="194"/>
      <c r="G3" s="190"/>
    </row>
    <row r="4" ht="22.5" customHeight="1">
      <c r="A4" s="190"/>
      <c r="B4" s="195" t="s">
        <v>148</v>
      </c>
      <c r="C4" s="195" t="s">
        <v>149</v>
      </c>
      <c r="D4" s="195" t="s">
        <v>150</v>
      </c>
      <c r="E4" s="195" t="s">
        <v>151</v>
      </c>
      <c r="F4" s="195" t="s">
        <v>152</v>
      </c>
      <c r="G4" s="190"/>
    </row>
    <row r="5" ht="22.5" customHeight="1">
      <c r="A5" s="190"/>
      <c r="B5" s="196" t="s">
        <v>153</v>
      </c>
      <c r="C5" s="196" t="s">
        <v>153</v>
      </c>
      <c r="D5" s="196" t="s">
        <v>153</v>
      </c>
      <c r="E5" s="196" t="s">
        <v>153</v>
      </c>
      <c r="F5" s="196" t="s">
        <v>153</v>
      </c>
      <c r="G5" s="190"/>
    </row>
    <row r="6" ht="22.5" customHeight="1">
      <c r="A6" s="190"/>
      <c r="B6" s="196" t="s">
        <v>40</v>
      </c>
      <c r="C6" s="196" t="s">
        <v>119</v>
      </c>
      <c r="D6" s="196" t="s">
        <v>120</v>
      </c>
      <c r="E6" s="196" t="s">
        <v>123</v>
      </c>
      <c r="F6" s="196" t="s">
        <v>127</v>
      </c>
      <c r="G6" s="190"/>
    </row>
    <row r="7" ht="22.5" customHeight="1">
      <c r="A7" s="190"/>
      <c r="B7" s="196" t="s">
        <v>57</v>
      </c>
      <c r="C7" s="196" t="s">
        <v>125</v>
      </c>
      <c r="D7" s="196" t="s">
        <v>140</v>
      </c>
      <c r="E7" s="196" t="s">
        <v>128</v>
      </c>
      <c r="F7" s="196" t="s">
        <v>144</v>
      </c>
      <c r="G7" s="190"/>
    </row>
    <row r="8" ht="22.5" customHeight="1">
      <c r="A8" s="190"/>
      <c r="B8" s="196" t="s">
        <v>65</v>
      </c>
      <c r="C8" s="196" t="s">
        <v>139</v>
      </c>
      <c r="D8" s="196" t="s">
        <v>126</v>
      </c>
      <c r="E8" s="196" t="s">
        <v>135</v>
      </c>
      <c r="F8" s="196" t="s">
        <v>154</v>
      </c>
      <c r="G8" s="190"/>
    </row>
    <row r="9" ht="22.5" customHeight="1">
      <c r="A9" s="190"/>
      <c r="B9" s="197"/>
      <c r="C9" s="196" t="s">
        <v>131</v>
      </c>
      <c r="D9" s="196" t="s">
        <v>155</v>
      </c>
      <c r="E9" s="196" t="s">
        <v>65</v>
      </c>
      <c r="F9" s="196" t="s">
        <v>121</v>
      </c>
      <c r="G9" s="190"/>
    </row>
    <row r="10" ht="22.5" customHeight="1">
      <c r="A10" s="190"/>
      <c r="B10" s="197"/>
      <c r="C10" s="196" t="s">
        <v>137</v>
      </c>
      <c r="D10" s="196" t="s">
        <v>156</v>
      </c>
      <c r="E10" s="197"/>
      <c r="F10" s="197"/>
      <c r="G10" s="190"/>
    </row>
    <row r="11" ht="22.5" customHeight="1">
      <c r="A11" s="190"/>
      <c r="B11" s="190"/>
      <c r="C11" s="190"/>
      <c r="D11" s="190"/>
      <c r="E11" s="190"/>
      <c r="F11" s="190"/>
      <c r="G11" s="190"/>
    </row>
  </sheetData>
  <drawing r:id="rId1"/>
</worksheet>
</file>